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уст" sheetId="1" r:id="rId1"/>
    <sheet name="новая" sheetId="2" r:id="rId2"/>
  </sheets>
  <externalReferences>
    <externalReference r:id="rId5"/>
    <externalReference r:id="rId6"/>
  </externalReferences>
  <definedNames>
    <definedName name="а">'[2]установки'!$C$3:$C$6</definedName>
    <definedName name="вл">'уст'!$D$2:$D$7</definedName>
    <definedName name="гл">'уст'!$B$2:$B$4</definedName>
    <definedName name="д">'[2]установки'!$D$3:$D$6</definedName>
    <definedName name="з">'[2]установки'!$A$3:$A$23</definedName>
    <definedName name="л">'[2]установки'!$A$33:$A$36</definedName>
    <definedName name="м">'уст'!$G$2:$G$10</definedName>
    <definedName name="на">'уст'!$F$2:$F$8</definedName>
    <definedName name="о">'[2]установки'!$B$11:$B$23</definedName>
    <definedName name="_xlnm.Print_Area" localSheetId="1">'новая'!$A$1:$BB$59</definedName>
    <definedName name="оса">'уст'!$C$2:$C$6</definedName>
    <definedName name="п">'[2]установки'!$E$3:$E$6</definedName>
    <definedName name="пр">'уст'!$E$2:$E$6</definedName>
  </definedNames>
  <calcPr fullCalcOnLoad="1"/>
</workbook>
</file>

<file path=xl/comments2.xml><?xml version="1.0" encoding="utf-8"?>
<comments xmlns="http://schemas.openxmlformats.org/spreadsheetml/2006/main">
  <authors>
    <author>Карасев</author>
  </authors>
  <commentList>
    <comment ref="BH3" authorId="0">
      <text>
        <r>
          <rPr>
            <b/>
            <sz val="8"/>
            <rFont val="Tahoma"/>
            <family val="0"/>
          </rPr>
          <t xml:space="preserve">Площадь ЗУ
</t>
        </r>
      </text>
    </comment>
    <comment ref="Y20" authorId="0">
      <text>
        <r>
          <rPr>
            <b/>
            <sz val="8"/>
            <rFont val="Tahoma"/>
            <family val="0"/>
          </rPr>
          <t>Расстояние до токового электрода не менее 3-5 Диаметров ЗУ (</t>
        </r>
        <r>
          <rPr>
            <b/>
            <i/>
            <sz val="8"/>
            <rFont val="Tahoma"/>
            <family val="2"/>
          </rPr>
          <t>Ф</t>
        </r>
        <r>
          <rPr>
            <b/>
            <sz val="8"/>
            <rFont val="Tahoma"/>
            <family val="0"/>
          </rPr>
          <t>зу)</t>
        </r>
        <r>
          <rPr>
            <sz val="8"/>
            <rFont val="Tahoma"/>
            <family val="0"/>
          </rPr>
          <t xml:space="preserve">
</t>
        </r>
      </text>
    </comment>
    <comment ref="AU25" authorId="0">
      <text>
        <r>
          <rPr>
            <b/>
            <sz val="8"/>
            <rFont val="Tahoma"/>
            <family val="0"/>
          </rPr>
          <t xml:space="preserve">1) Для электроустановок выше 1 кВ при удельном сопротивлении грунта р более 500 Ом м допускается увеличение сопротивления в 0,002р раз, но не более десятикратного.
3) Для установок и ВЛ напряжением до 1 кВ при удельном сопротивлении грунта р более 100 Ом м допускается увеличение указанных выше норм в 0,01p раз, но не более десятикратного.
</t>
        </r>
      </text>
    </comment>
    <comment ref="AT21" authorId="0">
      <text>
        <r>
          <rPr>
            <b/>
            <sz val="8"/>
            <rFont val="Tahoma"/>
            <family val="0"/>
          </rPr>
          <t xml:space="preserve">Отклонение между R04 или R06 к R05 должно быть не более 10 %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<sst xmlns="http://schemas.openxmlformats.org/spreadsheetml/2006/main" count="170" uniqueCount="141">
  <si>
    <t>Расчет К сезонного для 48-57 параллели "Грунтовые воды"</t>
  </si>
  <si>
    <t>Тип грунта</t>
  </si>
  <si>
    <t>Влажность гр.</t>
  </si>
  <si>
    <t>Sзу м2</t>
  </si>
  <si>
    <r>
      <t>К</t>
    </r>
    <r>
      <rPr>
        <i/>
        <sz val="8"/>
        <rFont val="Arial Cyr"/>
        <family val="2"/>
      </rPr>
      <t>р</t>
    </r>
  </si>
  <si>
    <t>Кс</t>
  </si>
  <si>
    <t>Суглинок</t>
  </si>
  <si>
    <t>Нормальная</t>
  </si>
  <si>
    <t>пусковые испытания</t>
  </si>
  <si>
    <t>Глина</t>
  </si>
  <si>
    <t>Низкая</t>
  </si>
  <si>
    <t>10_</t>
  </si>
  <si>
    <t>tос=</t>
  </si>
  <si>
    <t>Смешанный</t>
  </si>
  <si>
    <t>Средняя</t>
  </si>
  <si>
    <t>50_</t>
  </si>
  <si>
    <t>Песок</t>
  </si>
  <si>
    <t>Высокая</t>
  </si>
  <si>
    <t>500_</t>
  </si>
  <si>
    <t>Протокол №</t>
  </si>
  <si>
    <t>Характеристика грунта и условия окружающей среды:</t>
  </si>
  <si>
    <t>№</t>
  </si>
  <si>
    <t>Расположение заземляющего устройства</t>
  </si>
  <si>
    <t>Осадки                                   до измерения</t>
  </si>
  <si>
    <t>Осадки                                              при измерении</t>
  </si>
  <si>
    <t>Тип                                  грунта</t>
  </si>
  <si>
    <t>Структура                                   грунта</t>
  </si>
  <si>
    <t>Влажность                                                       грунта</t>
  </si>
  <si>
    <t>Rуд. расчетное  грунта (Ом х м2)</t>
  </si>
  <si>
    <t>Грунтовые воды</t>
  </si>
  <si>
    <t>Наименование заземляющего устройства</t>
  </si>
  <si>
    <t>S зу       (м2)</t>
  </si>
  <si>
    <r>
      <t>Ф</t>
    </r>
    <r>
      <rPr>
        <sz val="7"/>
        <rFont val="Arial"/>
        <family val="0"/>
      </rPr>
      <t xml:space="preserve"> зу         (м)</t>
    </r>
  </si>
  <si>
    <t>L ток.эл.         (м)</t>
  </si>
  <si>
    <r>
      <t>R</t>
    </r>
    <r>
      <rPr>
        <sz val="5"/>
        <rFont val="Arial"/>
        <family val="2"/>
      </rPr>
      <t>0.1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</si>
  <si>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0.2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</si>
  <si>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0.3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</si>
  <si>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0.4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</si>
  <si>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0.6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</si>
  <si>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0.7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</si>
  <si>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0.8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</si>
  <si>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0.9</t>
    </r>
    <r>
      <rPr>
        <sz val="7"/>
        <rFont val="Arial"/>
        <family val="0"/>
      </rPr>
      <t xml:space="preserve">           (Ом)</t>
    </r>
  </si>
  <si>
    <t>R изм          (Ом)</t>
  </si>
  <si>
    <t>К      сезон.</t>
  </si>
  <si>
    <t>R ЗУ    (Ом)</t>
  </si>
  <si>
    <t>Измерение удельного сопротивления грунта:</t>
  </si>
  <si>
    <t xml:space="preserve">Место измерения </t>
  </si>
  <si>
    <t>Шаг измерит. электродов (м)</t>
  </si>
  <si>
    <t>Lизм. электродов (м)</t>
  </si>
  <si>
    <t>Rизм                      (Ом)</t>
  </si>
  <si>
    <t>Rуд.грунта                       (Ом х м2)</t>
  </si>
  <si>
    <t>Назначение ЗУ</t>
  </si>
  <si>
    <t>I о.к.з.       (А)</t>
  </si>
  <si>
    <t>Rуд.грунта   (Ом х м)</t>
  </si>
  <si>
    <t>Заключение</t>
  </si>
  <si>
    <t>ТП-10/0.4</t>
  </si>
  <si>
    <t>Измерение сопротивления металлосвязи оборудования с заземляющим устройством:</t>
  </si>
  <si>
    <t>Rизм      (Ом)</t>
  </si>
  <si>
    <t>Измерение сопротивления металлосвязи оборудования не подключаемого к заземляющему устройству:</t>
  </si>
  <si>
    <t>А изм   (мм)</t>
  </si>
  <si>
    <t>В изм   (мм)</t>
  </si>
  <si>
    <r>
      <t>Ф</t>
    </r>
    <r>
      <rPr>
        <sz val="7"/>
        <rFont val="Arial"/>
        <family val="0"/>
      </rPr>
      <t xml:space="preserve"> изм   (мм)</t>
    </r>
  </si>
  <si>
    <t>А ном   (мм)</t>
  </si>
  <si>
    <t>В ном   (мм)</t>
  </si>
  <si>
    <r>
      <t xml:space="preserve">Ф </t>
    </r>
    <r>
      <rPr>
        <sz val="7"/>
        <rFont val="Arial"/>
        <family val="0"/>
      </rPr>
      <t>ном   (мм)</t>
    </r>
  </si>
  <si>
    <t>S изм   (мм2)</t>
  </si>
  <si>
    <t>S ном  (мм2)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</si>
  <si>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</si>
  <si>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</si>
  <si>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</si>
  <si>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</si>
  <si>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</si>
  <si>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</si>
  <si>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</si>
  <si>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</si>
  <si>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</si>
  <si>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</si>
  <si>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</si>
  <si>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об</t>
  </si>
  <si>
    <t>гл</t>
  </si>
  <si>
    <t>оса</t>
  </si>
  <si>
    <t>вл</t>
  </si>
  <si>
    <t>пр</t>
  </si>
  <si>
    <t>на</t>
  </si>
  <si>
    <t>м</t>
  </si>
  <si>
    <t xml:space="preserve">Кабель ввода </t>
  </si>
  <si>
    <t>межремонтные испытания</t>
  </si>
  <si>
    <t>ОРУ-110/35/10</t>
  </si>
  <si>
    <t>Кабель до ШР</t>
  </si>
  <si>
    <t>Выше нормы</t>
  </si>
  <si>
    <t>ОРУ-110/10</t>
  </si>
  <si>
    <t xml:space="preserve">Кабель до щита освещения </t>
  </si>
  <si>
    <t>Отсутств. 3 дня</t>
  </si>
  <si>
    <t>Ниже нормы</t>
  </si>
  <si>
    <t>контрольные испытания</t>
  </si>
  <si>
    <t>ОРУ-35/10</t>
  </si>
  <si>
    <t xml:space="preserve">Шит освещения гр.  </t>
  </si>
  <si>
    <t>Отсутств. 7 дней</t>
  </si>
  <si>
    <t>Опора ВЛ</t>
  </si>
  <si>
    <t>Электроустановка</t>
  </si>
  <si>
    <t>Молниеприемник</t>
  </si>
  <si>
    <t>проверки соотояния заземляющего устройства</t>
  </si>
  <si>
    <t>Заземляющее устройство ОРУ-110/35/10</t>
  </si>
  <si>
    <t>L вертик. заземл. ЗУ   (м)</t>
  </si>
  <si>
    <t>Измерение на глубине (м)</t>
  </si>
  <si>
    <t xml:space="preserve">Параметры заземляющего устройства сооответствуют нормируемым значениям.  </t>
  </si>
  <si>
    <t>Внешним осмотром дефектов не выявлено. Заземляющее устройство годно к эксплуатации.</t>
  </si>
  <si>
    <r>
      <t>R</t>
    </r>
    <r>
      <rPr>
        <sz val="5"/>
        <rFont val="Arial"/>
        <family val="2"/>
      </rPr>
      <t>0.5</t>
    </r>
    <r>
      <rPr>
        <sz val="7"/>
        <rFont val="Arial"/>
        <family val="2"/>
      </rPr>
      <t xml:space="preserve">           (Ом)</t>
    </r>
  </si>
  <si>
    <t>Норм. Rзу (Ом)</t>
  </si>
  <si>
    <t>U эл.уст.                (кВ)</t>
  </si>
  <si>
    <t>Износ изм.                  (%)</t>
  </si>
  <si>
    <t>Наименование оборудования подключенного к данному ЗУ</t>
  </si>
  <si>
    <t>Наименование оборудования не подключаемого к данному ЗУ</t>
  </si>
  <si>
    <t>Измерение коррозионного состояния заземляющего устройства:</t>
  </si>
  <si>
    <t>Проверка соответствия сопротивления растекания заземляющего устройства нормируемому значению:</t>
  </si>
  <si>
    <t>Измерение сопротивления растекания заземляющего устройства:</t>
  </si>
  <si>
    <t>R ЗУ                 (Ом)</t>
  </si>
  <si>
    <t>Rдоп                                    ≤ (Ом)</t>
  </si>
  <si>
    <t>Износ доп.                   ≤ (%)</t>
  </si>
  <si>
    <t>Rдоп                  ≤(Ом)</t>
  </si>
  <si>
    <r>
      <t xml:space="preserve">Rдоп                           </t>
    </r>
    <r>
      <rPr>
        <sz val="7"/>
        <rFont val="Arial"/>
        <family val="2"/>
      </rPr>
      <t>≥</t>
    </r>
    <r>
      <rPr>
        <sz val="7"/>
        <rFont val="Arial"/>
        <family val="0"/>
      </rPr>
      <t xml:space="preserve"> (Ом)</t>
    </r>
  </si>
  <si>
    <t>Дата след.          проверки</t>
  </si>
  <si>
    <t>Нормативные документы: "Объем и нормы испытаний электрооборудования РД 34.45-51.300-97", ПУЭ изд.7, ПТЭЭП, ПТЭСС.</t>
  </si>
  <si>
    <t>Протокол распространяется только на элементы электроустановки, подвергнутые испытаниям, измерениям.</t>
  </si>
  <si>
    <t>+20</t>
  </si>
  <si>
    <t>Свидет.                 о проверке</t>
  </si>
  <si>
    <t>"</t>
  </si>
  <si>
    <t>г.</t>
  </si>
  <si>
    <t>Орган проверки</t>
  </si>
  <si>
    <t>Заземляющее устройство ОРУ-35/10</t>
  </si>
  <si>
    <t>Опора 35 кВ</t>
  </si>
  <si>
    <t>Всё оборудование 35, 10 кВ на ОРУ-35/10 (не более)</t>
  </si>
  <si>
    <t>Не допускается перепечатка и создание копий протокола без разрешения правообладателя.</t>
  </si>
  <si>
    <t>Отсутствовали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</si>
  <si>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</si>
  <si>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</si>
  <si>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</si>
  <si>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</si>
  <si>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</si>
  <si>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NПП  NNNN</t>
  </si>
  <si>
    <t>Испытания и измерения выполнены по Методическим указаниям, согласованным с МТУ Ростехнадзора по ППП.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</si>
</sst>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800]dddd\,\ mmmm\ dd\,\ yyyy"/>
    <numFmt numFmtId="183" formatCode="[$-FC19]d\ mmmm\ yyyy\ &quot;г.&quot;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#,##0.0&quot;р.&quot;"/>
    <numFmt numFmtId="189" formatCode="#,##0.0"/>
  </numFmts>
  <fonts count="7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Arial Cyr"/>
      <family val="2"/>
    </font>
    <font>
      <i/>
      <sz val="8"/>
      <name val="Arial Cyr"/>
      <family val="2"/>
    </font>
    <font>
      <i/>
      <sz val="8"/>
      <color indexed="48"/>
      <name val="Arial Cyr"/>
      <family val="2"/>
    </font>
    <font>
      <i/>
      <sz val="8"/>
      <color indexed="48"/>
      <name val="Arial"/>
      <family val="2"/>
    </font>
    <font>
      <i/>
      <sz val="7"/>
      <color indexed="61"/>
      <name val="Arial"/>
      <family val="2"/>
    </font>
    <font>
      <i/>
      <sz val="8"/>
      <color indexed="61"/>
      <name val="Arial"/>
      <family val="2"/>
    </font>
    <font>
      <b/>
      <i/>
      <sz val="8"/>
      <color indexed="61"/>
      <name val="Arial"/>
      <family val="2"/>
    </font>
    <font>
      <i/>
      <sz val="7"/>
      <color indexed="9"/>
      <name val="Arial Cyr"/>
      <family val="2"/>
    </font>
    <font>
      <i/>
      <sz val="7"/>
      <color indexed="9"/>
      <name val="Arial"/>
      <family val="2"/>
    </font>
    <font>
      <i/>
      <sz val="8"/>
      <color indexed="9"/>
      <name val="Arial Cyr"/>
      <family val="0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sz val="8"/>
      <color indexed="9"/>
      <name val="Arial"/>
      <family val="0"/>
    </font>
    <font>
      <i/>
      <sz val="7"/>
      <name val="Arial"/>
      <family val="2"/>
    </font>
    <font>
      <sz val="5"/>
      <name val="Arial"/>
      <family val="2"/>
    </font>
    <font>
      <i/>
      <sz val="9"/>
      <name val="Arial"/>
      <family val="2"/>
    </font>
    <font>
      <sz val="8"/>
      <color indexed="61"/>
      <name val="Arial"/>
      <family val="0"/>
    </font>
    <font>
      <sz val="10"/>
      <color indexed="61"/>
      <name val="Arial"/>
      <family val="2"/>
    </font>
    <font>
      <sz val="10"/>
      <color indexed="11"/>
      <name val="Arial"/>
      <family val="2"/>
    </font>
    <font>
      <b/>
      <sz val="8"/>
      <name val="Tahoma"/>
      <family val="0"/>
    </font>
    <font>
      <b/>
      <i/>
      <sz val="8"/>
      <name val="Tahoma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i/>
      <sz val="10"/>
      <color indexed="61"/>
      <name val="Arial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" fillId="0" borderId="13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5" fillId="0" borderId="0" xfId="0" applyFont="1" applyAlignment="1">
      <alignment/>
    </xf>
    <xf numFmtId="49" fontId="18" fillId="0" borderId="0" xfId="42" applyNumberFormat="1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wrapText="1"/>
      <protection/>
    </xf>
    <xf numFmtId="2" fontId="22" fillId="0" borderId="0" xfId="0" applyNumberFormat="1" applyFont="1" applyBorder="1" applyAlignment="1" applyProtection="1">
      <alignment horizontal="center" wrapText="1"/>
      <protection/>
    </xf>
    <xf numFmtId="0" fontId="26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2" fontId="34" fillId="0" borderId="14" xfId="0" applyNumberFormat="1" applyFont="1" applyBorder="1" applyAlignment="1">
      <alignment horizontal="center"/>
    </xf>
    <xf numFmtId="0" fontId="1" fillId="0" borderId="16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 wrapText="1"/>
      <protection/>
    </xf>
    <xf numFmtId="14" fontId="2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6" fillId="0" borderId="16" xfId="0" applyFont="1" applyBorder="1" applyAlignment="1" applyProtection="1">
      <alignment/>
      <protection locked="0"/>
    </xf>
    <xf numFmtId="2" fontId="21" fillId="0" borderId="17" xfId="0" applyNumberFormat="1" applyFont="1" applyBorder="1" applyAlignment="1" applyProtection="1">
      <alignment horizontal="center" wrapText="1"/>
      <protection/>
    </xf>
    <xf numFmtId="9" fontId="21" fillId="0" borderId="18" xfId="0" applyNumberFormat="1" applyFont="1" applyBorder="1" applyAlignment="1" applyProtection="1">
      <alignment horizontal="center" wrapText="1"/>
      <protection/>
    </xf>
    <xf numFmtId="9" fontId="21" fillId="0" borderId="13" xfId="0" applyNumberFormat="1" applyFont="1" applyBorder="1" applyAlignment="1" applyProtection="1">
      <alignment horizontal="center" wrapText="1"/>
      <protection/>
    </xf>
    <xf numFmtId="9" fontId="21" fillId="0" borderId="19" xfId="0" applyNumberFormat="1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 locked="0"/>
    </xf>
    <xf numFmtId="0" fontId="21" fillId="0" borderId="18" xfId="0" applyFont="1" applyBorder="1" applyAlignment="1" applyProtection="1">
      <alignment horizontal="left" wrapText="1"/>
      <protection locked="0"/>
    </xf>
    <xf numFmtId="0" fontId="21" fillId="0" borderId="13" xfId="0" applyFont="1" applyBorder="1" applyAlignment="1" applyProtection="1">
      <alignment horizontal="left" wrapText="1"/>
      <protection locked="0"/>
    </xf>
    <xf numFmtId="0" fontId="21" fillId="0" borderId="19" xfId="0" applyFont="1" applyBorder="1" applyAlignment="1" applyProtection="1">
      <alignment horizontal="left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/>
      <protection locked="0"/>
    </xf>
    <xf numFmtId="2" fontId="21" fillId="0" borderId="18" xfId="0" applyNumberFormat="1" applyFont="1" applyBorder="1" applyAlignment="1" applyProtection="1">
      <alignment horizontal="center" wrapText="1"/>
      <protection/>
    </xf>
    <xf numFmtId="2" fontId="21" fillId="0" borderId="13" xfId="0" applyNumberFormat="1" applyFont="1" applyBorder="1" applyAlignment="1" applyProtection="1">
      <alignment horizontal="center" wrapText="1"/>
      <protection/>
    </xf>
    <xf numFmtId="2" fontId="21" fillId="0" borderId="19" xfId="0" applyNumberFormat="1" applyFont="1" applyBorder="1" applyAlignment="1" applyProtection="1">
      <alignment horizontal="center" wrapText="1"/>
      <protection/>
    </xf>
    <xf numFmtId="181" fontId="21" fillId="0" borderId="18" xfId="0" applyNumberFormat="1" applyFont="1" applyBorder="1" applyAlignment="1" applyProtection="1">
      <alignment horizontal="center" wrapText="1"/>
      <protection/>
    </xf>
    <xf numFmtId="181" fontId="21" fillId="0" borderId="13" xfId="0" applyNumberFormat="1" applyFont="1" applyBorder="1" applyAlignment="1" applyProtection="1">
      <alignment horizontal="center" wrapText="1"/>
      <protection/>
    </xf>
    <xf numFmtId="181" fontId="21" fillId="0" borderId="19" xfId="0" applyNumberFormat="1" applyFont="1" applyBorder="1" applyAlignment="1" applyProtection="1">
      <alignment horizontal="center" wrapText="1"/>
      <protection/>
    </xf>
    <xf numFmtId="1" fontId="21" fillId="0" borderId="18" xfId="0" applyNumberFormat="1" applyFont="1" applyBorder="1" applyAlignment="1" applyProtection="1">
      <alignment horizontal="center" wrapText="1"/>
      <protection/>
    </xf>
    <xf numFmtId="1" fontId="21" fillId="0" borderId="13" xfId="0" applyNumberFormat="1" applyFont="1" applyBorder="1" applyAlignment="1" applyProtection="1">
      <alignment horizontal="center" wrapText="1"/>
      <protection/>
    </xf>
    <xf numFmtId="1" fontId="21" fillId="0" borderId="19" xfId="0" applyNumberFormat="1" applyFont="1" applyBorder="1" applyAlignment="1" applyProtection="1">
      <alignment horizontal="center" wrapText="1"/>
      <protection/>
    </xf>
    <xf numFmtId="2" fontId="21" fillId="0" borderId="18" xfId="0" applyNumberFormat="1" applyFont="1" applyBorder="1" applyAlignment="1" applyProtection="1">
      <alignment horizontal="center" vertical="center" wrapText="1"/>
      <protection/>
    </xf>
    <xf numFmtId="2" fontId="21" fillId="0" borderId="13" xfId="0" applyNumberFormat="1" applyFont="1" applyBorder="1" applyAlignment="1" applyProtection="1">
      <alignment horizontal="center" vertical="center" wrapText="1"/>
      <protection/>
    </xf>
    <xf numFmtId="2" fontId="21" fillId="0" borderId="19" xfId="0" applyNumberFormat="1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right"/>
    </xf>
    <xf numFmtId="184" fontId="21" fillId="0" borderId="18" xfId="0" applyNumberFormat="1" applyFont="1" applyBorder="1" applyAlignment="1" applyProtection="1">
      <alignment horizontal="center" wrapText="1"/>
      <protection/>
    </xf>
    <xf numFmtId="184" fontId="21" fillId="0" borderId="13" xfId="0" applyNumberFormat="1" applyFont="1" applyBorder="1" applyAlignment="1" applyProtection="1">
      <alignment horizontal="center" wrapText="1"/>
      <protection/>
    </xf>
    <xf numFmtId="184" fontId="21" fillId="0" borderId="19" xfId="0" applyNumberFormat="1" applyFont="1" applyBorder="1" applyAlignment="1" applyProtection="1">
      <alignment horizontal="center" wrapText="1"/>
      <protection/>
    </xf>
    <xf numFmtId="49" fontId="21" fillId="0" borderId="18" xfId="0" applyNumberFormat="1" applyFont="1" applyBorder="1" applyAlignment="1" applyProtection="1">
      <alignment horizontal="center" wrapText="1"/>
      <protection/>
    </xf>
    <xf numFmtId="49" fontId="16" fillId="0" borderId="0" xfId="42" applyNumberFormat="1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0" borderId="18" xfId="0" applyFont="1" applyBorder="1" applyAlignment="1" applyProtection="1">
      <alignment horizontal="center" wrapText="1"/>
      <protection locked="0"/>
    </xf>
    <xf numFmtId="0" fontId="21" fillId="0" borderId="19" xfId="0" applyFont="1" applyBorder="1" applyAlignment="1" applyProtection="1">
      <alignment horizontal="center" wrapText="1"/>
      <protection locked="0"/>
    </xf>
    <xf numFmtId="0" fontId="21" fillId="0" borderId="18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9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/>
    </xf>
    <xf numFmtId="49" fontId="2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 locked="0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 val="0"/>
      </font>
    </dxf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auto="1"/>
      </font>
      <fill>
        <patternFill patternType="solid">
          <bgColor indexed="14"/>
        </patternFill>
      </fill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1;&#1043;&#1048;\&#1055;&#1056;&#1054;&#1058;&#1054;&#1050;&#1054;&#1051;&#1067;%20&#1057;&#1047;%202\&#1054;&#1041;&#1056;&#1040;&#1047;&#1045;&#1062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и"/>
      <sheetName val="норма"/>
      <sheetName val="механика"/>
      <sheetName val="у10"/>
      <sheetName val="у04"/>
      <sheetName val="электричка всё"/>
      <sheetName val="электричка перч"/>
    </sheetNames>
    <sheetDataSet>
      <sheetData sheetId="0">
        <row r="3">
          <cell r="A3" t="str">
            <v>ПО "Уренские Электрические сети"</v>
          </cell>
          <cell r="C3" t="str">
            <v>Средства защиты</v>
          </cell>
          <cell r="D3">
            <v>39820</v>
          </cell>
          <cell r="E3" t="str">
            <v>Эксплуатационные испытания</v>
          </cell>
        </row>
        <row r="4">
          <cell r="A4" t="str">
            <v>ООО"СЕНАЛ"</v>
          </cell>
          <cell r="C4" t="str">
            <v> </v>
          </cell>
          <cell r="D4">
            <v>39821</v>
          </cell>
          <cell r="E4" t="str">
            <v>Пусковае испытания</v>
          </cell>
        </row>
        <row r="5">
          <cell r="A5" t="str">
            <v>ОАО "ПО Оргхим"</v>
          </cell>
          <cell r="C5" t="str">
            <v> </v>
          </cell>
          <cell r="D5">
            <v>39822</v>
          </cell>
          <cell r="E5" t="str">
            <v>Испытания после ремонта</v>
          </cell>
        </row>
        <row r="6">
          <cell r="C6" t="str">
            <v> </v>
          </cell>
          <cell r="D6">
            <v>39823</v>
          </cell>
        </row>
        <row r="11">
          <cell r="B11" t="str">
            <v>Уренский РЭС</v>
          </cell>
        </row>
        <row r="12">
          <cell r="B12" t="str">
            <v>Ветлужский РЭС</v>
          </cell>
        </row>
        <row r="13">
          <cell r="B13" t="str">
            <v>Шахунский РЭС</v>
          </cell>
        </row>
        <row r="14">
          <cell r="B14" t="str">
            <v>Шарангский РЭС</v>
          </cell>
        </row>
        <row r="15">
          <cell r="B15" t="str">
            <v>Тонкинский РЭС</v>
          </cell>
        </row>
        <row r="16">
          <cell r="B16" t="str">
            <v>Тоншаевский РЭС</v>
          </cell>
        </row>
        <row r="17">
          <cell r="B17" t="str">
            <v>Уренская ГПС</v>
          </cell>
        </row>
        <row r="18">
          <cell r="B18" t="str">
            <v>Шахунская ГПС</v>
          </cell>
        </row>
        <row r="19">
          <cell r="B19" t="str">
            <v>Служба линий электропередач</v>
          </cell>
        </row>
        <row r="20">
          <cell r="B20" t="str">
            <v>Ремонтно строительный участок</v>
          </cell>
        </row>
        <row r="21">
          <cell r="B21" t="str">
            <v>СИиЗОП</v>
          </cell>
        </row>
        <row r="22">
          <cell r="B22" t="str">
            <v>г. Урень</v>
          </cell>
        </row>
        <row r="33">
          <cell r="A33" t="str">
            <v>Смирнова И.Ю.</v>
          </cell>
        </row>
        <row r="34">
          <cell r="A34" t="str">
            <v>Веселов А.П.</v>
          </cell>
        </row>
        <row r="35">
          <cell r="A35" t="str">
            <v>Хлопушин Е.А.</v>
          </cell>
        </row>
        <row r="36">
          <cell r="A36" t="str">
            <v>Карасев А.С.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3" sqref="C3"/>
    </sheetView>
  </sheetViews>
  <sheetFormatPr defaultColWidth="9.140625" defaultRowHeight="12.75"/>
  <sheetData>
    <row r="1" spans="1:7" ht="12.75">
      <c r="A1" s="5" t="s">
        <v>78</v>
      </c>
      <c r="B1" s="5" t="s">
        <v>79</v>
      </c>
      <c r="C1" s="5" t="s">
        <v>80</v>
      </c>
      <c r="D1" s="5" t="s">
        <v>81</v>
      </c>
      <c r="E1" s="5" t="s">
        <v>82</v>
      </c>
      <c r="F1" s="5" t="s">
        <v>83</v>
      </c>
      <c r="G1" s="5" t="s">
        <v>84</v>
      </c>
    </row>
    <row r="2" spans="1:7" ht="12.75">
      <c r="A2" t="s">
        <v>85</v>
      </c>
      <c r="B2" t="s">
        <v>9</v>
      </c>
      <c r="C2" t="s">
        <v>133</v>
      </c>
      <c r="D2" t="s">
        <v>7</v>
      </c>
      <c r="E2" t="s">
        <v>86</v>
      </c>
      <c r="F2">
        <v>110</v>
      </c>
      <c r="G2" t="s">
        <v>87</v>
      </c>
    </row>
    <row r="3" spans="1:7" ht="12.75">
      <c r="A3" t="s">
        <v>88</v>
      </c>
      <c r="B3" t="s">
        <v>6</v>
      </c>
      <c r="D3" t="s">
        <v>89</v>
      </c>
      <c r="E3" t="s">
        <v>8</v>
      </c>
      <c r="F3">
        <v>35</v>
      </c>
      <c r="G3" t="s">
        <v>90</v>
      </c>
    </row>
    <row r="4" spans="1:7" ht="12.75">
      <c r="A4" t="s">
        <v>91</v>
      </c>
      <c r="B4" t="s">
        <v>16</v>
      </c>
      <c r="C4" t="s">
        <v>92</v>
      </c>
      <c r="D4" t="s">
        <v>93</v>
      </c>
      <c r="E4" t="s">
        <v>94</v>
      </c>
      <c r="F4">
        <v>10</v>
      </c>
      <c r="G4" t="s">
        <v>95</v>
      </c>
    </row>
    <row r="5" spans="1:7" ht="12.75">
      <c r="A5" t="s">
        <v>96</v>
      </c>
      <c r="C5" t="s">
        <v>97</v>
      </c>
      <c r="F5">
        <v>0.4</v>
      </c>
      <c r="G5" t="s">
        <v>55</v>
      </c>
    </row>
    <row r="6" spans="6:7" ht="12.75">
      <c r="F6">
        <v>0</v>
      </c>
      <c r="G6" t="s">
        <v>98</v>
      </c>
    </row>
    <row r="7" ht="12.75">
      <c r="G7" t="s">
        <v>99</v>
      </c>
    </row>
    <row r="8" ht="12.75">
      <c r="G8" t="s">
        <v>100</v>
      </c>
    </row>
    <row r="9" spans="3:4" ht="12.75">
      <c r="C9" s="52"/>
      <c r="D9" s="53"/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C59"/>
  <sheetViews>
    <sheetView showGridLines="0" tabSelected="1" zoomScalePageLayoutView="0" workbookViewId="0" topLeftCell="A1">
      <selection activeCell="C37" sqref="C37:R38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6" width="5.00390625" style="0" customWidth="1"/>
    <col min="57" max="57" width="7.28125" style="0" customWidth="1"/>
    <col min="58" max="58" width="6.8515625" style="0" customWidth="1"/>
    <col min="59" max="59" width="5.421875" style="0" customWidth="1"/>
    <col min="61" max="61" width="8.7109375" style="0" hidden="1" customWidth="1"/>
    <col min="62" max="62" width="6.28125" style="0" hidden="1" customWidth="1"/>
    <col min="63" max="63" width="10.28125" style="0" customWidth="1"/>
    <col min="64" max="64" width="8.7109375" style="0" hidden="1" customWidth="1"/>
    <col min="65" max="69" width="8.7109375" style="0" customWidth="1"/>
  </cols>
  <sheetData>
    <row r="1" spans="1:64" s="1" customFormat="1" ht="12.75" customHeight="1">
      <c r="A1" s="139" t="s">
        <v>134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62"/>
      <c r="AB1" s="62"/>
      <c r="AC1" s="62"/>
      <c r="AD1" s="63"/>
      <c r="AE1" s="63"/>
      <c r="AF1" s="63" t="str">
        <f>'[1]Лист3'!$AF1</f>
        <v>Заказчик / Организация:</v>
      </c>
      <c r="AG1" s="57"/>
      <c r="AH1" s="57"/>
      <c r="AI1" s="57"/>
      <c r="AJ1" s="57"/>
      <c r="AK1" s="57"/>
      <c r="AL1" s="57"/>
      <c r="AM1" s="33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D1" s="2" t="s">
        <v>0</v>
      </c>
      <c r="BE1" s="3"/>
      <c r="BF1" s="3"/>
      <c r="BG1" s="3"/>
      <c r="BH1" s="3"/>
      <c r="BI1" s="3"/>
      <c r="BJ1" s="3"/>
      <c r="BK1" s="4"/>
      <c r="BL1" s="5"/>
    </row>
    <row r="2" spans="1:64" s="1" customFormat="1" ht="12.75" customHeight="1">
      <c r="A2" s="139" t="s">
        <v>135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62"/>
      <c r="AB2" s="62"/>
      <c r="AC2" s="62"/>
      <c r="AD2" s="63"/>
      <c r="AE2" s="63"/>
      <c r="AF2" s="63" t="str">
        <f>'[1]Лист3'!$AF2</f>
        <v>Объект / Подстанция:</v>
      </c>
      <c r="AG2" s="57"/>
      <c r="AH2" s="57"/>
      <c r="AI2" s="57"/>
      <c r="AJ2" s="32"/>
      <c r="AK2" s="32"/>
      <c r="AL2" s="32"/>
      <c r="AM2" s="33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D2" s="121" t="s">
        <v>1</v>
      </c>
      <c r="BE2" s="122"/>
      <c r="BF2" s="121" t="s">
        <v>2</v>
      </c>
      <c r="BG2" s="122"/>
      <c r="BH2" s="8" t="s">
        <v>3</v>
      </c>
      <c r="BI2" s="9"/>
      <c r="BJ2" s="10" t="s">
        <v>4</v>
      </c>
      <c r="BK2" s="10" t="s">
        <v>5</v>
      </c>
      <c r="BL2" s="7"/>
    </row>
    <row r="3" spans="1:64" s="1" customFormat="1" ht="12.75" customHeight="1">
      <c r="A3" s="139" t="s">
        <v>136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62"/>
      <c r="AB3" s="62"/>
      <c r="AC3" s="62"/>
      <c r="AD3" s="63"/>
      <c r="AE3" s="63"/>
      <c r="AF3" s="63" t="str">
        <f>'[1]Лист3'!$AF3</f>
        <v>Адрес / Оборудование:</v>
      </c>
      <c r="AG3" s="57"/>
      <c r="AH3" s="57"/>
      <c r="AI3" s="57"/>
      <c r="AJ3" s="32"/>
      <c r="AK3" s="32"/>
      <c r="AL3" s="32"/>
      <c r="AM3" s="6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D3" s="128" t="s">
        <v>6</v>
      </c>
      <c r="BE3" s="129"/>
      <c r="BF3" s="130" t="s">
        <v>89</v>
      </c>
      <c r="BG3" s="131"/>
      <c r="BH3" s="11">
        <v>368</v>
      </c>
      <c r="BI3" s="12">
        <f>SQRT(BH3)</f>
        <v>19.183326093250876</v>
      </c>
      <c r="BJ3" s="13">
        <f>BJ6+BJ5+BJ4</f>
        <v>20</v>
      </c>
      <c r="BK3" s="54">
        <f>IF(BI3&lt;51,BL4-(BI3-10)/((50-10)/(BL4-BL5)),BL5-(BI3-50)/((500-50)/(BL5-BL6)))</f>
        <v>2.5479890413590143</v>
      </c>
      <c r="BL3" s="14"/>
    </row>
    <row r="4" spans="1:81" s="1" customFormat="1" ht="12.75" customHeight="1">
      <c r="A4" s="139" t="s">
        <v>137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68"/>
      <c r="AB4" s="68"/>
      <c r="AC4" s="62"/>
      <c r="AD4" s="63"/>
      <c r="AE4" s="63"/>
      <c r="AF4" s="63" t="str">
        <f>'[1]Лист3'!$AF4</f>
        <v>Дата испытания:</v>
      </c>
      <c r="AG4" s="57"/>
      <c r="AH4" s="57"/>
      <c r="AI4" s="57"/>
      <c r="AJ4" s="32"/>
      <c r="AK4" s="32"/>
      <c r="AL4" s="32"/>
      <c r="AM4" s="69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D4" s="15" t="s">
        <v>9</v>
      </c>
      <c r="BE4" s="16">
        <f>IF(BD3="Глина",1,IF(BD3="Суглинок",2,3))</f>
        <v>2</v>
      </c>
      <c r="BF4" s="17" t="s">
        <v>10</v>
      </c>
      <c r="BG4" s="17">
        <f>IF(BF3="Ниже нормы",1,IF(BF3="Нормальная",2,3))</f>
        <v>3</v>
      </c>
      <c r="BH4" s="17"/>
      <c r="BI4" s="18"/>
      <c r="BJ4" s="18">
        <f>IF(BE4=1,IF(BG4&lt;2,2,IF(BG4&lt;3,3,10)),0)</f>
        <v>0</v>
      </c>
      <c r="BK4" s="19" t="s">
        <v>11</v>
      </c>
      <c r="BL4" s="20">
        <f>((BJ3-3)/13.07)+1.5</f>
        <v>2.8006885998469775</v>
      </c>
      <c r="BM4" s="21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</row>
    <row r="5" spans="1:65" s="1" customFormat="1" ht="12.75" customHeight="1">
      <c r="A5" s="139" t="s">
        <v>138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68"/>
      <c r="AB5" s="68"/>
      <c r="AC5" s="62"/>
      <c r="AD5" s="66"/>
      <c r="AE5" s="63"/>
      <c r="AF5" s="63" t="str">
        <f>'[1]Лист3'!$AF5</f>
        <v>Причина испытания:</v>
      </c>
      <c r="AG5" s="58"/>
      <c r="AH5" s="58"/>
      <c r="AI5" s="58"/>
      <c r="AJ5" s="32"/>
      <c r="AK5" s="32"/>
      <c r="AL5" s="32"/>
      <c r="AM5" s="33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D5" s="15" t="s">
        <v>13</v>
      </c>
      <c r="BE5" s="16">
        <f>BE4</f>
        <v>2</v>
      </c>
      <c r="BF5" s="17" t="s">
        <v>14</v>
      </c>
      <c r="BG5" s="17">
        <f>BG4</f>
        <v>3</v>
      </c>
      <c r="BH5" s="17"/>
      <c r="BI5" s="18"/>
      <c r="BJ5" s="18">
        <f>IF(BE5=2,IF(BG5&lt;2,3,IF(BG5&lt;3,5,20)),0)</f>
        <v>20</v>
      </c>
      <c r="BK5" s="19" t="s">
        <v>15</v>
      </c>
      <c r="BL5" s="20">
        <f>((BJ3-3)/34)+1.2</f>
        <v>1.7</v>
      </c>
      <c r="BM5" s="23"/>
    </row>
    <row r="6" spans="1:65" ht="12.75" customHeight="1">
      <c r="A6" s="139" t="s">
        <v>139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62"/>
      <c r="AB6" s="62"/>
      <c r="AC6" s="62"/>
      <c r="AD6" s="66"/>
      <c r="AE6" s="63"/>
      <c r="AF6" s="63" t="str">
        <f>'[1]Лист3'!$AF6</f>
        <v>Климатические условия:</v>
      </c>
      <c r="AG6" s="58"/>
      <c r="AH6" s="58"/>
      <c r="AI6" s="58"/>
      <c r="AJ6" s="32"/>
      <c r="AK6" s="32"/>
      <c r="AL6" s="32"/>
      <c r="AM6" s="33"/>
      <c r="AN6" s="65" t="s">
        <v>12</v>
      </c>
      <c r="AO6" s="65"/>
      <c r="AP6" s="140" t="s">
        <v>124</v>
      </c>
      <c r="AQ6" s="140"/>
      <c r="AR6" s="64"/>
      <c r="AS6" s="65"/>
      <c r="AT6" s="65"/>
      <c r="AU6" s="65"/>
      <c r="AV6" s="140"/>
      <c r="AW6" s="140"/>
      <c r="AX6" s="64"/>
      <c r="AY6" s="64"/>
      <c r="AZ6" s="64"/>
      <c r="BA6" s="64"/>
      <c r="BB6" s="64"/>
      <c r="BD6" s="15" t="s">
        <v>16</v>
      </c>
      <c r="BE6" s="16">
        <f>BE5</f>
        <v>2</v>
      </c>
      <c r="BF6" s="17" t="s">
        <v>17</v>
      </c>
      <c r="BG6" s="17">
        <f>BG5</f>
        <v>3</v>
      </c>
      <c r="BH6" s="17"/>
      <c r="BI6" s="18"/>
      <c r="BJ6" s="18">
        <f>IF(BE6=3,IF(BG6&lt;2,3,IF(BG6&lt;3,10,50)),0)</f>
        <v>0</v>
      </c>
      <c r="BK6" s="19" t="s">
        <v>18</v>
      </c>
      <c r="BL6" s="20">
        <f>((BJ3-3)/56.66)+1.1</f>
        <v>1.4000352982703848</v>
      </c>
      <c r="BM6" s="23"/>
    </row>
    <row r="7" spans="1:65" ht="12.75" customHeight="1">
      <c r="A7" s="33"/>
      <c r="B7" s="3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35"/>
      <c r="T7" s="35"/>
      <c r="U7" s="35"/>
      <c r="V7" s="35"/>
      <c r="W7" s="35"/>
      <c r="X7" s="35"/>
      <c r="Y7" s="35"/>
      <c r="Z7" s="35"/>
      <c r="AA7" s="35"/>
      <c r="AB7" s="33"/>
      <c r="AC7" s="33"/>
      <c r="AD7" s="33"/>
      <c r="AE7" s="33"/>
      <c r="AF7" s="33"/>
      <c r="AG7" s="33"/>
      <c r="AH7" s="33"/>
      <c r="AI7" s="33"/>
      <c r="AJ7" s="33"/>
      <c r="AK7" s="36"/>
      <c r="AL7" s="36"/>
      <c r="AM7" s="33"/>
      <c r="AN7" s="33"/>
      <c r="AO7" s="33"/>
      <c r="AP7" s="33"/>
      <c r="AQ7" s="98"/>
      <c r="AR7" s="98"/>
      <c r="AS7" s="98"/>
      <c r="AT7" s="96"/>
      <c r="AU7" s="96"/>
      <c r="AV7" s="96"/>
      <c r="AW7" s="96"/>
      <c r="AX7" s="96"/>
      <c r="AY7" s="96"/>
      <c r="AZ7" s="96"/>
      <c r="BA7" s="96"/>
      <c r="BB7" s="96"/>
      <c r="BC7" s="32"/>
      <c r="BD7" s="38"/>
      <c r="BE7" s="23"/>
      <c r="BI7" s="23"/>
      <c r="BJ7" s="23"/>
      <c r="BK7" s="23"/>
      <c r="BL7" s="23"/>
      <c r="BM7" s="23"/>
    </row>
    <row r="8" spans="18:65" ht="15">
      <c r="R8" s="114" t="s">
        <v>19</v>
      </c>
      <c r="S8" s="114"/>
      <c r="T8" s="114"/>
      <c r="U8" s="114"/>
      <c r="V8" s="114"/>
      <c r="W8" s="114"/>
      <c r="X8" s="114"/>
      <c r="Y8" s="114"/>
      <c r="Z8" s="114"/>
      <c r="AA8" s="114"/>
      <c r="AB8" s="119"/>
      <c r="AC8" s="119"/>
      <c r="AD8" s="119"/>
      <c r="AE8" s="119"/>
      <c r="AF8" s="119"/>
      <c r="AG8" s="119"/>
      <c r="AH8" s="119"/>
      <c r="AI8" s="24"/>
      <c r="BD8" s="23"/>
      <c r="BE8" s="23"/>
      <c r="BI8" s="23"/>
      <c r="BJ8" s="23"/>
      <c r="BK8" s="23"/>
      <c r="BL8" s="23"/>
      <c r="BM8" s="23"/>
    </row>
    <row r="9" spans="1:65" ht="12.75" customHeight="1">
      <c r="A9" s="120" t="s">
        <v>101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D9" s="23"/>
      <c r="BE9" s="23"/>
      <c r="BI9" s="23"/>
      <c r="BJ9" s="23"/>
      <c r="BK9" s="23"/>
      <c r="BL9" s="23"/>
      <c r="BM9" s="23"/>
    </row>
    <row r="10" spans="14:65" ht="7.5" customHeight="1">
      <c r="N10" s="26"/>
      <c r="O10" s="26"/>
      <c r="P10" s="27"/>
      <c r="Q10" s="27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8"/>
      <c r="AI10" s="29"/>
      <c r="BD10" s="23"/>
      <c r="BE10" s="23"/>
      <c r="BI10" s="23"/>
      <c r="BJ10" s="23"/>
      <c r="BK10" s="23"/>
      <c r="BL10" s="23"/>
      <c r="BM10" s="23"/>
    </row>
    <row r="11" spans="1:65" ht="12.75" customHeight="1">
      <c r="A11" s="30" t="s">
        <v>20</v>
      </c>
      <c r="B11" s="31"/>
      <c r="N11" s="26"/>
      <c r="O11" s="26"/>
      <c r="P11" s="27"/>
      <c r="Q11" s="27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8"/>
      <c r="AI11" s="29"/>
      <c r="BD11" s="23"/>
      <c r="BE11" s="23"/>
      <c r="BI11" s="23"/>
      <c r="BJ11" s="23"/>
      <c r="BK11" s="23"/>
      <c r="BL11" s="23"/>
      <c r="BM11" s="23"/>
    </row>
    <row r="12" spans="1:65" ht="18.75" customHeight="1">
      <c r="A12" s="85" t="s">
        <v>21</v>
      </c>
      <c r="B12" s="85"/>
      <c r="C12" s="86" t="s">
        <v>22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89" t="s">
        <v>23</v>
      </c>
      <c r="T12" s="90"/>
      <c r="U12" s="90"/>
      <c r="V12" s="90"/>
      <c r="W12" s="90"/>
      <c r="X12" s="91"/>
      <c r="Y12" s="89" t="s">
        <v>24</v>
      </c>
      <c r="Z12" s="90"/>
      <c r="AA12" s="90"/>
      <c r="AB12" s="90"/>
      <c r="AC12" s="90"/>
      <c r="AD12" s="91"/>
      <c r="AE12" s="89" t="s">
        <v>25</v>
      </c>
      <c r="AF12" s="90"/>
      <c r="AG12" s="90"/>
      <c r="AH12" s="90"/>
      <c r="AI12" s="90"/>
      <c r="AJ12" s="91"/>
      <c r="AK12" s="89" t="s">
        <v>26</v>
      </c>
      <c r="AL12" s="90"/>
      <c r="AM12" s="90"/>
      <c r="AN12" s="90"/>
      <c r="AO12" s="90"/>
      <c r="AP12" s="91"/>
      <c r="AQ12" s="89" t="s">
        <v>27</v>
      </c>
      <c r="AR12" s="90"/>
      <c r="AS12" s="90"/>
      <c r="AT12" s="90"/>
      <c r="AU12" s="90"/>
      <c r="AV12" s="91"/>
      <c r="AW12" s="89" t="s">
        <v>28</v>
      </c>
      <c r="AX12" s="90"/>
      <c r="AY12" s="90"/>
      <c r="AZ12" s="90"/>
      <c r="BA12" s="90"/>
      <c r="BB12" s="91"/>
      <c r="BC12" s="32"/>
      <c r="BD12" s="23"/>
      <c r="BE12" s="23"/>
      <c r="BI12" s="23"/>
      <c r="BJ12" s="23"/>
      <c r="BK12" s="23"/>
      <c r="BL12" s="23"/>
      <c r="BM12" s="23"/>
    </row>
    <row r="13" spans="1:65" ht="12.75" customHeight="1">
      <c r="A13" s="81">
        <v>1</v>
      </c>
      <c r="B13" s="81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4"/>
      <c r="S13" s="80" t="s">
        <v>97</v>
      </c>
      <c r="T13" s="78"/>
      <c r="U13" s="78"/>
      <c r="V13" s="78"/>
      <c r="W13" s="78"/>
      <c r="X13" s="79"/>
      <c r="Y13" s="80" t="s">
        <v>133</v>
      </c>
      <c r="Z13" s="78"/>
      <c r="AA13" s="78"/>
      <c r="AB13" s="78"/>
      <c r="AC13" s="78"/>
      <c r="AD13" s="79"/>
      <c r="AE13" s="80" t="s">
        <v>6</v>
      </c>
      <c r="AF13" s="78"/>
      <c r="AG13" s="78"/>
      <c r="AH13" s="78"/>
      <c r="AI13" s="78"/>
      <c r="AJ13" s="79"/>
      <c r="AK13" s="80" t="s">
        <v>29</v>
      </c>
      <c r="AL13" s="78"/>
      <c r="AM13" s="78"/>
      <c r="AN13" s="78"/>
      <c r="AO13" s="78"/>
      <c r="AP13" s="79"/>
      <c r="AQ13" s="80" t="s">
        <v>89</v>
      </c>
      <c r="AR13" s="78"/>
      <c r="AS13" s="78"/>
      <c r="AT13" s="78"/>
      <c r="AU13" s="78"/>
      <c r="AV13" s="79"/>
      <c r="AW13" s="80">
        <v>60</v>
      </c>
      <c r="AX13" s="78"/>
      <c r="AY13" s="78"/>
      <c r="AZ13" s="78"/>
      <c r="BA13" s="78"/>
      <c r="BB13" s="79"/>
      <c r="BC13" s="32"/>
      <c r="BD13" s="23"/>
      <c r="BE13" s="23"/>
      <c r="BI13" s="23"/>
      <c r="BJ13" s="23"/>
      <c r="BK13" s="23"/>
      <c r="BL13" s="23"/>
      <c r="BM13" s="23"/>
    </row>
    <row r="14" spans="1:65" ht="7.5" customHeight="1">
      <c r="A14" s="33"/>
      <c r="B14" s="3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34"/>
      <c r="T14" s="34"/>
      <c r="U14" s="34"/>
      <c r="V14" s="34"/>
      <c r="W14" s="34"/>
      <c r="X14" s="34"/>
      <c r="Y14" s="34"/>
      <c r="Z14" s="35"/>
      <c r="AA14" s="35"/>
      <c r="AB14" s="33"/>
      <c r="AC14" s="33"/>
      <c r="AD14" s="33"/>
      <c r="AE14" s="33"/>
      <c r="AF14" s="33"/>
      <c r="AG14" s="33"/>
      <c r="AH14" s="33"/>
      <c r="AI14" s="33"/>
      <c r="AJ14" s="33"/>
      <c r="AK14" s="36"/>
      <c r="AL14" s="36"/>
      <c r="AM14" s="33"/>
      <c r="AN14" s="33"/>
      <c r="AO14" s="33"/>
      <c r="AP14" s="33"/>
      <c r="AQ14" s="98"/>
      <c r="AR14" s="98"/>
      <c r="AS14" s="98"/>
      <c r="AT14" s="96"/>
      <c r="AU14" s="96"/>
      <c r="AV14" s="96"/>
      <c r="AW14" s="96"/>
      <c r="AX14" s="96"/>
      <c r="AY14" s="96"/>
      <c r="AZ14" s="96"/>
      <c r="BA14" s="96"/>
      <c r="BB14" s="96"/>
      <c r="BC14" s="32"/>
      <c r="BD14" s="38"/>
      <c r="BE14" s="23"/>
      <c r="BI14" s="23"/>
      <c r="BJ14" s="23"/>
      <c r="BK14" s="23"/>
      <c r="BL14" s="23"/>
      <c r="BM14" s="23"/>
    </row>
    <row r="15" spans="1:57" ht="12.75" customHeight="1">
      <c r="A15" s="30" t="s">
        <v>45</v>
      </c>
      <c r="B15" s="31"/>
      <c r="N15" s="26"/>
      <c r="O15" s="26"/>
      <c r="P15" s="27"/>
      <c r="Q15" s="27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8"/>
      <c r="AI15" s="29"/>
      <c r="BD15" s="1"/>
      <c r="BE15" s="1"/>
    </row>
    <row r="16" spans="1:55" ht="18.75" customHeight="1">
      <c r="A16" s="85" t="s">
        <v>21</v>
      </c>
      <c r="B16" s="85"/>
      <c r="C16" s="86" t="s">
        <v>46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  <c r="S16" s="89" t="s">
        <v>103</v>
      </c>
      <c r="T16" s="90"/>
      <c r="U16" s="90"/>
      <c r="V16" s="90"/>
      <c r="W16" s="90"/>
      <c r="X16" s="91"/>
      <c r="Y16" s="89" t="s">
        <v>104</v>
      </c>
      <c r="Z16" s="90"/>
      <c r="AA16" s="90"/>
      <c r="AB16" s="90"/>
      <c r="AC16" s="90"/>
      <c r="AD16" s="91"/>
      <c r="AE16" s="89" t="s">
        <v>47</v>
      </c>
      <c r="AF16" s="90"/>
      <c r="AG16" s="90"/>
      <c r="AH16" s="90"/>
      <c r="AI16" s="90"/>
      <c r="AJ16" s="91"/>
      <c r="AK16" s="89" t="s">
        <v>48</v>
      </c>
      <c r="AL16" s="90"/>
      <c r="AM16" s="90"/>
      <c r="AN16" s="90"/>
      <c r="AO16" s="90"/>
      <c r="AP16" s="91"/>
      <c r="AQ16" s="89" t="s">
        <v>49</v>
      </c>
      <c r="AR16" s="90"/>
      <c r="AS16" s="90"/>
      <c r="AT16" s="90"/>
      <c r="AU16" s="90"/>
      <c r="AV16" s="91"/>
      <c r="AW16" s="89" t="s">
        <v>50</v>
      </c>
      <c r="AX16" s="90"/>
      <c r="AY16" s="90"/>
      <c r="AZ16" s="90"/>
      <c r="BA16" s="90"/>
      <c r="BB16" s="91"/>
      <c r="BC16" s="32"/>
    </row>
    <row r="17" spans="1:55" ht="12.75" customHeight="1">
      <c r="A17" s="81">
        <v>1</v>
      </c>
      <c r="B17" s="81"/>
      <c r="C17" s="82" t="s">
        <v>129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80">
        <v>5</v>
      </c>
      <c r="T17" s="78"/>
      <c r="U17" s="78"/>
      <c r="V17" s="78"/>
      <c r="W17" s="78"/>
      <c r="X17" s="79"/>
      <c r="Y17" s="80">
        <v>5</v>
      </c>
      <c r="Z17" s="78"/>
      <c r="AA17" s="78"/>
      <c r="AB17" s="78"/>
      <c r="AC17" s="78"/>
      <c r="AD17" s="79"/>
      <c r="AE17" s="80">
        <v>5</v>
      </c>
      <c r="AF17" s="78"/>
      <c r="AG17" s="78"/>
      <c r="AH17" s="78"/>
      <c r="AI17" s="78"/>
      <c r="AJ17" s="79"/>
      <c r="AK17" s="80">
        <v>0.25</v>
      </c>
      <c r="AL17" s="78"/>
      <c r="AM17" s="78"/>
      <c r="AN17" s="78"/>
      <c r="AO17" s="78"/>
      <c r="AP17" s="79"/>
      <c r="AQ17" s="80">
        <v>1.41</v>
      </c>
      <c r="AR17" s="78"/>
      <c r="AS17" s="78"/>
      <c r="AT17" s="78"/>
      <c r="AU17" s="78"/>
      <c r="AV17" s="79"/>
      <c r="AW17" s="105">
        <f>2*3.14*AQ17*AE17</f>
        <v>44.273999999999994</v>
      </c>
      <c r="AX17" s="106"/>
      <c r="AY17" s="106"/>
      <c r="AZ17" s="106"/>
      <c r="BA17" s="106"/>
      <c r="BB17" s="107"/>
      <c r="BC17" s="32"/>
    </row>
    <row r="18" spans="1:65" ht="7.5" customHeight="1">
      <c r="A18" s="33"/>
      <c r="B18" s="33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34"/>
      <c r="T18" s="34"/>
      <c r="U18" s="34"/>
      <c r="V18" s="34"/>
      <c r="W18" s="34"/>
      <c r="X18" s="34"/>
      <c r="Y18" s="34"/>
      <c r="Z18" s="35"/>
      <c r="AA18" s="35"/>
      <c r="AB18" s="33"/>
      <c r="AC18" s="33"/>
      <c r="AD18" s="33"/>
      <c r="AE18" s="33"/>
      <c r="AF18" s="33"/>
      <c r="AG18" s="33"/>
      <c r="AH18" s="33"/>
      <c r="AI18" s="33"/>
      <c r="AJ18" s="33"/>
      <c r="AK18" s="36"/>
      <c r="AL18" s="36"/>
      <c r="AM18" s="33"/>
      <c r="AN18" s="33"/>
      <c r="AO18" s="33"/>
      <c r="AP18" s="33"/>
      <c r="AQ18" s="98"/>
      <c r="AR18" s="98"/>
      <c r="AS18" s="98"/>
      <c r="AT18" s="96"/>
      <c r="AU18" s="96"/>
      <c r="AV18" s="96"/>
      <c r="AW18" s="96"/>
      <c r="AX18" s="96"/>
      <c r="AY18" s="96"/>
      <c r="AZ18" s="96"/>
      <c r="BA18" s="96"/>
      <c r="BB18" s="96"/>
      <c r="BC18" s="32"/>
      <c r="BD18" s="38"/>
      <c r="BE18" s="23"/>
      <c r="BI18" s="23"/>
      <c r="BJ18" s="23"/>
      <c r="BK18" s="23"/>
      <c r="BL18" s="23"/>
      <c r="BM18" s="23"/>
    </row>
    <row r="19" spans="1:57" ht="12.75" customHeight="1">
      <c r="A19" s="30" t="s">
        <v>115</v>
      </c>
      <c r="B19" s="31"/>
      <c r="N19" s="26"/>
      <c r="O19" s="26"/>
      <c r="P19" s="27"/>
      <c r="Q19" s="27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8"/>
      <c r="AI19" s="29"/>
      <c r="AQ19" s="37"/>
      <c r="AR19" s="37"/>
      <c r="BD19" s="1"/>
      <c r="BE19" s="1"/>
    </row>
    <row r="20" spans="1:55" ht="18.75" customHeight="1">
      <c r="A20" s="85" t="s">
        <v>21</v>
      </c>
      <c r="B20" s="85"/>
      <c r="C20" s="86" t="s">
        <v>30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108" t="s">
        <v>31</v>
      </c>
      <c r="T20" s="109"/>
      <c r="U20" s="110"/>
      <c r="V20" s="92" t="s">
        <v>32</v>
      </c>
      <c r="W20" s="78"/>
      <c r="X20" s="78"/>
      <c r="Y20" s="80" t="s">
        <v>33</v>
      </c>
      <c r="Z20" s="78"/>
      <c r="AA20" s="78"/>
      <c r="AB20" s="80" t="s">
        <v>34</v>
      </c>
      <c r="AC20" s="78"/>
      <c r="AD20" s="80" t="s">
        <v>35</v>
      </c>
      <c r="AE20" s="78"/>
      <c r="AF20" s="80" t="s">
        <v>36</v>
      </c>
      <c r="AG20" s="78"/>
      <c r="AH20" s="80" t="s">
        <v>37</v>
      </c>
      <c r="AI20" s="78"/>
      <c r="AJ20" s="111" t="s">
        <v>107</v>
      </c>
      <c r="AK20" s="112"/>
      <c r="AL20" s="80" t="s">
        <v>38</v>
      </c>
      <c r="AM20" s="78"/>
      <c r="AN20" s="80" t="s">
        <v>39</v>
      </c>
      <c r="AO20" s="78"/>
      <c r="AP20" s="80" t="s">
        <v>40</v>
      </c>
      <c r="AQ20" s="78"/>
      <c r="AR20" s="80" t="s">
        <v>41</v>
      </c>
      <c r="AS20" s="78"/>
      <c r="AT20" s="80" t="s">
        <v>42</v>
      </c>
      <c r="AU20" s="78"/>
      <c r="AV20" s="79"/>
      <c r="AW20" s="108" t="s">
        <v>43</v>
      </c>
      <c r="AX20" s="109"/>
      <c r="AY20" s="110"/>
      <c r="AZ20" s="109" t="s">
        <v>44</v>
      </c>
      <c r="BA20" s="109"/>
      <c r="BB20" s="110"/>
      <c r="BC20" s="32"/>
    </row>
    <row r="21" spans="1:55" ht="12.75" customHeight="1">
      <c r="A21" s="81">
        <v>1</v>
      </c>
      <c r="B21" s="81"/>
      <c r="C21" s="82" t="s">
        <v>129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80">
        <v>368</v>
      </c>
      <c r="T21" s="78"/>
      <c r="U21" s="79"/>
      <c r="V21" s="105">
        <v>28</v>
      </c>
      <c r="W21" s="106"/>
      <c r="X21" s="107"/>
      <c r="Y21" s="105">
        <v>100</v>
      </c>
      <c r="Z21" s="106"/>
      <c r="AA21" s="107"/>
      <c r="AB21" s="102">
        <v>0.63</v>
      </c>
      <c r="AC21" s="103"/>
      <c r="AD21" s="102">
        <v>0.67</v>
      </c>
      <c r="AE21" s="103"/>
      <c r="AF21" s="102">
        <v>0.72</v>
      </c>
      <c r="AG21" s="103"/>
      <c r="AH21" s="102">
        <v>0.75</v>
      </c>
      <c r="AI21" s="103"/>
      <c r="AJ21" s="102">
        <v>0.78</v>
      </c>
      <c r="AK21" s="103"/>
      <c r="AL21" s="102">
        <v>0.82</v>
      </c>
      <c r="AM21" s="103"/>
      <c r="AN21" s="102">
        <v>0.86</v>
      </c>
      <c r="AO21" s="103"/>
      <c r="AP21" s="102">
        <v>0.92</v>
      </c>
      <c r="AQ21" s="103"/>
      <c r="AR21" s="102">
        <v>1.05</v>
      </c>
      <c r="AS21" s="103"/>
      <c r="AT21" s="102">
        <f>IF((MAX(((AL21-AJ21)/AJ21),((AJ21-AH21)/AH21)))&lt;0.1,AJ21,"&gt; 10 %")</f>
        <v>0.78</v>
      </c>
      <c r="AU21" s="103"/>
      <c r="AV21" s="104"/>
      <c r="AW21" s="132">
        <f>BK3</f>
        <v>2.5479890413590143</v>
      </c>
      <c r="AX21" s="133"/>
      <c r="AY21" s="134"/>
      <c r="AZ21" s="102">
        <f>AW21*AT21</f>
        <v>1.9874314522600312</v>
      </c>
      <c r="BA21" s="103"/>
      <c r="BB21" s="104"/>
      <c r="BC21" s="32"/>
    </row>
    <row r="22" spans="1:55" ht="7.5" customHeight="1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2"/>
      <c r="AX22" s="42"/>
      <c r="AY22" s="42"/>
      <c r="AZ22" s="42"/>
      <c r="BA22" s="42"/>
      <c r="BB22" s="42"/>
      <c r="BC22" s="32"/>
    </row>
    <row r="23" spans="1:57" ht="12.75" customHeight="1">
      <c r="A23" s="30" t="s">
        <v>114</v>
      </c>
      <c r="B23" s="31"/>
      <c r="N23" s="26"/>
      <c r="O23" s="26"/>
      <c r="P23" s="27"/>
      <c r="Q23" s="27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8"/>
      <c r="AI23" s="29"/>
      <c r="BD23" s="1"/>
      <c r="BE23" s="1"/>
    </row>
    <row r="24" spans="1:55" ht="18.75" customHeight="1">
      <c r="A24" s="85" t="s">
        <v>21</v>
      </c>
      <c r="B24" s="85"/>
      <c r="C24" s="86" t="s">
        <v>30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89" t="s">
        <v>51</v>
      </c>
      <c r="T24" s="90"/>
      <c r="U24" s="90"/>
      <c r="V24" s="90"/>
      <c r="W24" s="90"/>
      <c r="X24" s="90"/>
      <c r="Y24" s="90"/>
      <c r="Z24" s="91"/>
      <c r="AA24" s="89" t="s">
        <v>109</v>
      </c>
      <c r="AB24" s="90"/>
      <c r="AC24" s="90"/>
      <c r="AD24" s="91"/>
      <c r="AE24" s="89" t="s">
        <v>52</v>
      </c>
      <c r="AF24" s="90"/>
      <c r="AG24" s="90"/>
      <c r="AH24" s="91"/>
      <c r="AI24" s="89" t="s">
        <v>108</v>
      </c>
      <c r="AJ24" s="90"/>
      <c r="AK24" s="90"/>
      <c r="AL24" s="91"/>
      <c r="AM24" s="89" t="s">
        <v>53</v>
      </c>
      <c r="AN24" s="90"/>
      <c r="AO24" s="90"/>
      <c r="AP24" s="91"/>
      <c r="AQ24" s="89" t="s">
        <v>116</v>
      </c>
      <c r="AR24" s="90"/>
      <c r="AS24" s="90"/>
      <c r="AT24" s="91"/>
      <c r="AU24" s="80" t="s">
        <v>117</v>
      </c>
      <c r="AV24" s="78"/>
      <c r="AW24" s="78"/>
      <c r="AX24" s="79"/>
      <c r="AY24" s="89" t="s">
        <v>54</v>
      </c>
      <c r="AZ24" s="90"/>
      <c r="BA24" s="90"/>
      <c r="BB24" s="91"/>
      <c r="BC24" s="32"/>
    </row>
    <row r="25" spans="1:55" ht="12.75" customHeight="1">
      <c r="A25" s="81">
        <v>1</v>
      </c>
      <c r="B25" s="81"/>
      <c r="C25" s="82" t="s">
        <v>102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/>
      <c r="S25" s="80" t="s">
        <v>95</v>
      </c>
      <c r="T25" s="78"/>
      <c r="U25" s="78"/>
      <c r="V25" s="78"/>
      <c r="W25" s="78"/>
      <c r="X25" s="78"/>
      <c r="Y25" s="78"/>
      <c r="Z25" s="79"/>
      <c r="AA25" s="80">
        <v>35</v>
      </c>
      <c r="AB25" s="78"/>
      <c r="AC25" s="78"/>
      <c r="AD25" s="79"/>
      <c r="AE25" s="80">
        <v>5.45</v>
      </c>
      <c r="AF25" s="78"/>
      <c r="AG25" s="78"/>
      <c r="AH25" s="79"/>
      <c r="AI25" s="99">
        <f>IF(S25="ТП-10/0.4",4,IF(AA25&gt;100,0.5,IF(AA25=0,80,IF(AA25=0.4,10,IF(AA25&gt;9,(IF((250/(AE25))&lt;4,250/(AE25),4)))))))</f>
        <v>4</v>
      </c>
      <c r="AJ25" s="100"/>
      <c r="AK25" s="100"/>
      <c r="AL25" s="101"/>
      <c r="AM25" s="80">
        <v>44</v>
      </c>
      <c r="AN25" s="78"/>
      <c r="AO25" s="78"/>
      <c r="AP25" s="79"/>
      <c r="AQ25" s="102">
        <f>$AZ$21</f>
        <v>1.9874314522600312</v>
      </c>
      <c r="AR25" s="78"/>
      <c r="AS25" s="78"/>
      <c r="AT25" s="79"/>
      <c r="AU25" s="99">
        <f>IF(AA25&gt;1,(IF(AM25&gt;500,AI25*0.002*AM25,AI25)),(IF(AM25&gt;100,AI25*0.01*AM25,AI25)))</f>
        <v>4</v>
      </c>
      <c r="AV25" s="100"/>
      <c r="AW25" s="100"/>
      <c r="AX25" s="101"/>
      <c r="AY25" s="80" t="str">
        <f>IF(AU25&lt;AQ25,"Не годен","В норме")</f>
        <v>В норме</v>
      </c>
      <c r="AZ25" s="78"/>
      <c r="BA25" s="78"/>
      <c r="BB25" s="79"/>
      <c r="BC25" s="32"/>
    </row>
    <row r="26" spans="1:56" ht="7.5" customHeight="1">
      <c r="A26" s="33"/>
      <c r="B26" s="33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34"/>
      <c r="T26" s="34"/>
      <c r="U26" s="34"/>
      <c r="V26" s="34"/>
      <c r="W26" s="34"/>
      <c r="X26" s="34"/>
      <c r="Y26" s="34"/>
      <c r="Z26" s="35"/>
      <c r="AA26" s="35"/>
      <c r="AB26" s="33"/>
      <c r="AC26" s="33"/>
      <c r="AD26" s="33"/>
      <c r="AE26" s="33"/>
      <c r="AF26" s="33"/>
      <c r="AG26" s="33"/>
      <c r="AH26" s="33"/>
      <c r="AI26" s="33"/>
      <c r="AJ26" s="33"/>
      <c r="AK26" s="36"/>
      <c r="AL26" s="36"/>
      <c r="AM26" s="33"/>
      <c r="AN26" s="33"/>
      <c r="AO26" s="33"/>
      <c r="AP26" s="33"/>
      <c r="AQ26" s="98"/>
      <c r="AR26" s="98"/>
      <c r="AS26" s="98"/>
      <c r="AT26" s="96"/>
      <c r="AU26" s="96"/>
      <c r="AV26" s="96"/>
      <c r="AW26" s="96"/>
      <c r="AX26" s="96"/>
      <c r="AY26" s="96"/>
      <c r="AZ26" s="96"/>
      <c r="BA26" s="96"/>
      <c r="BB26" s="96"/>
      <c r="BC26" s="32"/>
      <c r="BD26" s="38"/>
    </row>
    <row r="27" spans="1:57" ht="12.75" customHeight="1">
      <c r="A27" s="30" t="s">
        <v>56</v>
      </c>
      <c r="B27" s="31"/>
      <c r="N27" s="26"/>
      <c r="O27" s="26"/>
      <c r="P27" s="27"/>
      <c r="Q27" s="2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8"/>
      <c r="AI27" s="29"/>
      <c r="BD27" s="1"/>
      <c r="BE27" s="1"/>
    </row>
    <row r="28" spans="1:55" ht="18.75" customHeight="1">
      <c r="A28" s="85" t="s">
        <v>21</v>
      </c>
      <c r="B28" s="85"/>
      <c r="C28" s="86" t="s">
        <v>30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93" t="s">
        <v>111</v>
      </c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5"/>
      <c r="AQ28" s="80" t="s">
        <v>57</v>
      </c>
      <c r="AR28" s="78"/>
      <c r="AS28" s="78"/>
      <c r="AT28" s="79"/>
      <c r="AU28" s="80" t="s">
        <v>119</v>
      </c>
      <c r="AV28" s="78"/>
      <c r="AW28" s="78"/>
      <c r="AX28" s="79"/>
      <c r="AY28" s="89" t="s">
        <v>54</v>
      </c>
      <c r="AZ28" s="90"/>
      <c r="BA28" s="90"/>
      <c r="BB28" s="91"/>
      <c r="BC28" s="32"/>
    </row>
    <row r="29" spans="1:55" ht="12.75" customHeight="1">
      <c r="A29" s="81">
        <v>1</v>
      </c>
      <c r="B29" s="81"/>
      <c r="C29" s="82" t="s">
        <v>129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82" t="s">
        <v>131</v>
      </c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4"/>
      <c r="AQ29" s="80">
        <v>0.04</v>
      </c>
      <c r="AR29" s="78"/>
      <c r="AS29" s="78"/>
      <c r="AT29" s="79"/>
      <c r="AU29" s="80">
        <v>0.05</v>
      </c>
      <c r="AV29" s="78"/>
      <c r="AW29" s="78"/>
      <c r="AX29" s="79"/>
      <c r="AY29" s="80" t="str">
        <f>IF(AU29&lt;AQ29,"Не годен","В норме")</f>
        <v>В норме</v>
      </c>
      <c r="AZ29" s="78"/>
      <c r="BA29" s="78"/>
      <c r="BB29" s="79"/>
      <c r="BC29" s="32"/>
    </row>
    <row r="30" spans="1:55" ht="7.5" customHeight="1">
      <c r="A30" s="39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2"/>
      <c r="AX30" s="42"/>
      <c r="AY30" s="42"/>
      <c r="AZ30" s="42"/>
      <c r="BA30" s="42"/>
      <c r="BB30" s="42"/>
      <c r="BC30" s="32"/>
    </row>
    <row r="31" spans="1:57" ht="12.75" customHeight="1">
      <c r="A31" s="30" t="s">
        <v>58</v>
      </c>
      <c r="B31" s="31"/>
      <c r="N31" s="26"/>
      <c r="O31" s="26"/>
      <c r="P31" s="27"/>
      <c r="Q31" s="2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8"/>
      <c r="AI31" s="29"/>
      <c r="BD31" s="1"/>
      <c r="BE31" s="1"/>
    </row>
    <row r="32" spans="1:55" ht="18.75" customHeight="1">
      <c r="A32" s="85" t="s">
        <v>21</v>
      </c>
      <c r="B32" s="85"/>
      <c r="C32" s="86" t="s">
        <v>30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8"/>
      <c r="S32" s="93" t="s">
        <v>112</v>
      </c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5"/>
      <c r="AQ32" s="80" t="s">
        <v>57</v>
      </c>
      <c r="AR32" s="78"/>
      <c r="AS32" s="78"/>
      <c r="AT32" s="79"/>
      <c r="AU32" s="80" t="s">
        <v>120</v>
      </c>
      <c r="AV32" s="78"/>
      <c r="AW32" s="78"/>
      <c r="AX32" s="79"/>
      <c r="AY32" s="89" t="s">
        <v>54</v>
      </c>
      <c r="AZ32" s="90"/>
      <c r="BA32" s="90"/>
      <c r="BB32" s="91"/>
      <c r="BC32" s="32"/>
    </row>
    <row r="33" spans="1:55" ht="12.75" customHeight="1">
      <c r="A33" s="81">
        <v>1</v>
      </c>
      <c r="B33" s="81"/>
      <c r="C33" s="82" t="s">
        <v>129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  <c r="S33" s="82" t="s">
        <v>130</v>
      </c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4"/>
      <c r="AQ33" s="80">
        <v>9</v>
      </c>
      <c r="AR33" s="78"/>
      <c r="AS33" s="78"/>
      <c r="AT33" s="79"/>
      <c r="AU33" s="80">
        <v>0.5</v>
      </c>
      <c r="AV33" s="78"/>
      <c r="AW33" s="78"/>
      <c r="AX33" s="79"/>
      <c r="AY33" s="80" t="str">
        <f>IF(AQ33&lt;0.5,"Не годен","В норме")</f>
        <v>В норме</v>
      </c>
      <c r="AZ33" s="78"/>
      <c r="BA33" s="78"/>
      <c r="BB33" s="79"/>
      <c r="BC33" s="32"/>
    </row>
    <row r="34" spans="1:55" ht="7.5" customHeight="1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2"/>
      <c r="AX34" s="42"/>
      <c r="AY34" s="42"/>
      <c r="AZ34" s="42"/>
      <c r="BA34" s="42"/>
      <c r="BB34" s="42"/>
      <c r="BC34" s="32"/>
    </row>
    <row r="35" spans="1:35" ht="12.75" customHeight="1">
      <c r="A35" s="30" t="s">
        <v>113</v>
      </c>
      <c r="B35" s="31"/>
      <c r="N35" s="26"/>
      <c r="O35" s="26"/>
      <c r="P35" s="27"/>
      <c r="Q35" s="27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8"/>
      <c r="AI35" s="29"/>
    </row>
    <row r="36" spans="1:55" ht="18.75" customHeight="1">
      <c r="A36" s="85" t="s">
        <v>21</v>
      </c>
      <c r="B36" s="85"/>
      <c r="C36" s="86" t="s">
        <v>30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8"/>
      <c r="S36" s="80" t="s">
        <v>59</v>
      </c>
      <c r="T36" s="78"/>
      <c r="U36" s="79"/>
      <c r="V36" s="80" t="s">
        <v>60</v>
      </c>
      <c r="W36" s="78"/>
      <c r="X36" s="79"/>
      <c r="Y36" s="92" t="s">
        <v>61</v>
      </c>
      <c r="Z36" s="78"/>
      <c r="AA36" s="79"/>
      <c r="AB36" s="80" t="s">
        <v>62</v>
      </c>
      <c r="AC36" s="78"/>
      <c r="AD36" s="79"/>
      <c r="AE36" s="80" t="s">
        <v>63</v>
      </c>
      <c r="AF36" s="78"/>
      <c r="AG36" s="79"/>
      <c r="AH36" s="92" t="s">
        <v>64</v>
      </c>
      <c r="AI36" s="78"/>
      <c r="AJ36" s="79"/>
      <c r="AK36" s="80" t="s">
        <v>65</v>
      </c>
      <c r="AL36" s="78"/>
      <c r="AM36" s="79"/>
      <c r="AN36" s="80" t="s">
        <v>66</v>
      </c>
      <c r="AO36" s="78"/>
      <c r="AP36" s="79"/>
      <c r="AQ36" s="89" t="s">
        <v>110</v>
      </c>
      <c r="AR36" s="90"/>
      <c r="AS36" s="90"/>
      <c r="AT36" s="91"/>
      <c r="AU36" s="89" t="s">
        <v>118</v>
      </c>
      <c r="AV36" s="90"/>
      <c r="AW36" s="90"/>
      <c r="AX36" s="91"/>
      <c r="AY36" s="89" t="s">
        <v>54</v>
      </c>
      <c r="AZ36" s="90"/>
      <c r="BA36" s="90"/>
      <c r="BB36" s="91"/>
      <c r="BC36" s="32"/>
    </row>
    <row r="37" spans="1:55" ht="12.75" customHeight="1">
      <c r="A37" s="81">
        <v>1</v>
      </c>
      <c r="B37" s="81"/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  <c r="S37" s="74">
        <v>29.6</v>
      </c>
      <c r="T37" s="74"/>
      <c r="U37" s="74"/>
      <c r="V37" s="74">
        <v>4.4</v>
      </c>
      <c r="W37" s="74"/>
      <c r="X37" s="74"/>
      <c r="Y37" s="74"/>
      <c r="Z37" s="74"/>
      <c r="AA37" s="74"/>
      <c r="AB37" s="74">
        <v>29.6</v>
      </c>
      <c r="AC37" s="74"/>
      <c r="AD37" s="74"/>
      <c r="AE37" s="74">
        <v>4.5</v>
      </c>
      <c r="AF37" s="74"/>
      <c r="AG37" s="74"/>
      <c r="AH37" s="74"/>
      <c r="AI37" s="74"/>
      <c r="AJ37" s="74"/>
      <c r="AK37" s="74">
        <f>IF(Y37="",S37*V37,3.14*((Y37/2)*(Y37/2)))</f>
        <v>130.24</v>
      </c>
      <c r="AL37" s="74"/>
      <c r="AM37" s="74"/>
      <c r="AN37" s="74">
        <f>IF(AH37="",AB37*AE37,3.14*((AH37/2)*(AH37/2)))</f>
        <v>133.20000000000002</v>
      </c>
      <c r="AO37" s="74"/>
      <c r="AP37" s="74"/>
      <c r="AQ37" s="75">
        <f>1-((AK37/AN37))</f>
        <v>0.022222222222222254</v>
      </c>
      <c r="AR37" s="76"/>
      <c r="AS37" s="76"/>
      <c r="AT37" s="77"/>
      <c r="AU37" s="76">
        <v>0.5</v>
      </c>
      <c r="AV37" s="78"/>
      <c r="AW37" s="78"/>
      <c r="AX37" s="79"/>
      <c r="AY37" s="80" t="str">
        <f>IF(AQ37&gt;AU37,"Не годен","В норме")</f>
        <v>В норме</v>
      </c>
      <c r="AZ37" s="78"/>
      <c r="BA37" s="78"/>
      <c r="BB37" s="79"/>
      <c r="BC37" s="32"/>
    </row>
    <row r="38" spans="1:55" ht="12.75" customHeight="1">
      <c r="A38" s="81">
        <v>2</v>
      </c>
      <c r="B38" s="81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74">
        <v>29.1</v>
      </c>
      <c r="T38" s="74"/>
      <c r="U38" s="74"/>
      <c r="V38" s="74">
        <v>4.4</v>
      </c>
      <c r="W38" s="74"/>
      <c r="X38" s="74"/>
      <c r="Y38" s="74"/>
      <c r="Z38" s="74"/>
      <c r="AA38" s="74"/>
      <c r="AB38" s="74">
        <v>29.1</v>
      </c>
      <c r="AC38" s="74"/>
      <c r="AD38" s="74"/>
      <c r="AE38" s="74">
        <v>4.4</v>
      </c>
      <c r="AF38" s="74"/>
      <c r="AG38" s="74"/>
      <c r="AH38" s="74"/>
      <c r="AI38" s="74"/>
      <c r="AJ38" s="74"/>
      <c r="AK38" s="74">
        <f>IF(Y38="",S38*V38,3.14*((Y38/2)*(Y38/2)))</f>
        <v>128.04000000000002</v>
      </c>
      <c r="AL38" s="74"/>
      <c r="AM38" s="74"/>
      <c r="AN38" s="74">
        <f>IF(AH38="",AB38*AE38,3.14*((AH38/2)*(AH38/2)))</f>
        <v>128.04000000000002</v>
      </c>
      <c r="AO38" s="74"/>
      <c r="AP38" s="74"/>
      <c r="AQ38" s="75">
        <f>1-((AK38/AN38))</f>
        <v>0</v>
      </c>
      <c r="AR38" s="76"/>
      <c r="AS38" s="76"/>
      <c r="AT38" s="77"/>
      <c r="AU38" s="76">
        <v>0.5</v>
      </c>
      <c r="AV38" s="78"/>
      <c r="AW38" s="78"/>
      <c r="AX38" s="79"/>
      <c r="AY38" s="80" t="str">
        <f>IF(AQ38&gt;AU38,"Не годен","В норме")</f>
        <v>В норме</v>
      </c>
      <c r="AZ38" s="78"/>
      <c r="BA38" s="78"/>
      <c r="BB38" s="79"/>
      <c r="BC38" s="32"/>
    </row>
    <row r="39" spans="1:56" ht="7.5" customHeight="1">
      <c r="A39" s="33"/>
      <c r="B39" s="33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34"/>
      <c r="T39" s="34"/>
      <c r="U39" s="34"/>
      <c r="V39" s="34"/>
      <c r="W39" s="34"/>
      <c r="X39" s="34"/>
      <c r="Y39" s="34"/>
      <c r="Z39" s="35"/>
      <c r="AA39" s="35"/>
      <c r="AB39" s="33"/>
      <c r="AC39" s="33"/>
      <c r="AD39" s="33"/>
      <c r="AE39" s="33"/>
      <c r="AF39" s="33"/>
      <c r="AG39" s="33"/>
      <c r="AH39" s="33"/>
      <c r="AI39" s="33"/>
      <c r="AJ39" s="33"/>
      <c r="AK39" s="36"/>
      <c r="AL39" s="36"/>
      <c r="AM39" s="33"/>
      <c r="AN39" s="33"/>
      <c r="AO39" s="33"/>
      <c r="AP39" s="33"/>
      <c r="AQ39" s="98"/>
      <c r="AR39" s="98"/>
      <c r="AS39" s="98"/>
      <c r="AT39" s="96"/>
      <c r="AU39" s="96"/>
      <c r="AV39" s="96"/>
      <c r="AW39" s="96"/>
      <c r="AX39" s="96"/>
      <c r="AY39" s="96"/>
      <c r="AZ39" s="96"/>
      <c r="BA39" s="96"/>
      <c r="BB39" s="96"/>
      <c r="BC39" s="32"/>
      <c r="BD39" s="38"/>
    </row>
    <row r="40" spans="1:57" ht="12.75" customHeight="1">
      <c r="A40" s="30" t="s">
        <v>67</v>
      </c>
      <c r="B40" s="31"/>
      <c r="N40" s="26"/>
      <c r="O40" s="26"/>
      <c r="P40" s="27"/>
      <c r="Q40" s="27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8"/>
      <c r="AI40" s="29"/>
      <c r="BD40" s="1"/>
      <c r="BE40" s="1"/>
    </row>
    <row r="41" spans="1:55" ht="18.75" customHeight="1">
      <c r="A41" s="86" t="s">
        <v>21</v>
      </c>
      <c r="B41" s="88"/>
      <c r="C41" s="86" t="s">
        <v>68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8"/>
      <c r="S41" s="89" t="s">
        <v>69</v>
      </c>
      <c r="T41" s="90"/>
      <c r="U41" s="90"/>
      <c r="V41" s="91"/>
      <c r="W41" s="89" t="s">
        <v>70</v>
      </c>
      <c r="X41" s="90"/>
      <c r="Y41" s="90"/>
      <c r="Z41" s="91"/>
      <c r="AA41" s="89" t="s">
        <v>71</v>
      </c>
      <c r="AB41" s="90"/>
      <c r="AC41" s="90"/>
      <c r="AD41" s="91"/>
      <c r="AE41" s="89" t="s">
        <v>72</v>
      </c>
      <c r="AF41" s="90"/>
      <c r="AG41" s="90"/>
      <c r="AH41" s="91"/>
      <c r="AI41" s="89" t="s">
        <v>73</v>
      </c>
      <c r="AJ41" s="90"/>
      <c r="AK41" s="90"/>
      <c r="AL41" s="91"/>
      <c r="AM41" s="89" t="s">
        <v>121</v>
      </c>
      <c r="AN41" s="90"/>
      <c r="AO41" s="90"/>
      <c r="AP41" s="91"/>
      <c r="AQ41" s="89" t="s">
        <v>125</v>
      </c>
      <c r="AR41" s="90"/>
      <c r="AS41" s="90"/>
      <c r="AT41" s="91"/>
      <c r="AU41" s="80" t="s">
        <v>128</v>
      </c>
      <c r="AV41" s="78"/>
      <c r="AW41" s="78"/>
      <c r="AX41" s="79"/>
      <c r="AY41" s="89" t="s">
        <v>54</v>
      </c>
      <c r="AZ41" s="90"/>
      <c r="BA41" s="90"/>
      <c r="BB41" s="91"/>
      <c r="BC41" s="32"/>
    </row>
    <row r="42" spans="1:55" ht="12.75" customHeight="1">
      <c r="A42" s="123">
        <v>1</v>
      </c>
      <c r="B42" s="124"/>
      <c r="C42" s="125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7"/>
      <c r="S42" s="80"/>
      <c r="T42" s="78"/>
      <c r="U42" s="78"/>
      <c r="V42" s="79"/>
      <c r="W42" s="80"/>
      <c r="X42" s="78"/>
      <c r="Y42" s="78"/>
      <c r="Z42" s="79"/>
      <c r="AA42" s="80"/>
      <c r="AB42" s="78"/>
      <c r="AC42" s="78"/>
      <c r="AD42" s="79"/>
      <c r="AE42" s="118"/>
      <c r="AF42" s="78"/>
      <c r="AG42" s="78"/>
      <c r="AH42" s="79"/>
      <c r="AI42" s="115"/>
      <c r="AJ42" s="116"/>
      <c r="AK42" s="116"/>
      <c r="AL42" s="117"/>
      <c r="AM42" s="115"/>
      <c r="AN42" s="116"/>
      <c r="AO42" s="116"/>
      <c r="AP42" s="117"/>
      <c r="AQ42" s="118"/>
      <c r="AR42" s="78"/>
      <c r="AS42" s="78"/>
      <c r="AT42" s="79"/>
      <c r="AU42" s="99"/>
      <c r="AV42" s="78"/>
      <c r="AW42" s="78"/>
      <c r="AX42" s="79"/>
      <c r="AY42" s="80"/>
      <c r="AZ42" s="78"/>
      <c r="BA42" s="78"/>
      <c r="BB42" s="79"/>
      <c r="BC42" s="32"/>
    </row>
    <row r="43" spans="1:65" s="47" customFormat="1" ht="7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44"/>
      <c r="BE43" s="44"/>
      <c r="BF43" s="44"/>
      <c r="BG43" s="45"/>
      <c r="BH43" s="45"/>
      <c r="BI43" s="46"/>
      <c r="BJ43" s="46"/>
      <c r="BK43" s="46"/>
      <c r="BL43" s="46"/>
      <c r="BM43" s="46"/>
    </row>
    <row r="44" spans="1:60" ht="12.75">
      <c r="A44" s="30" t="s">
        <v>74</v>
      </c>
      <c r="B44" s="48"/>
      <c r="BB44" s="32"/>
      <c r="BC44" s="32"/>
      <c r="BD44" s="44"/>
      <c r="BE44" s="44"/>
      <c r="BF44" s="44"/>
      <c r="BG44" s="45"/>
      <c r="BH44" s="45"/>
    </row>
    <row r="45" spans="1:60" ht="9" customHeight="1">
      <c r="A45" s="70">
        <v>1</v>
      </c>
      <c r="B45" s="70"/>
      <c r="C45" s="71" t="s">
        <v>140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32"/>
      <c r="BD45" s="44"/>
      <c r="BE45" s="44"/>
      <c r="BF45" s="44"/>
      <c r="BG45" s="45"/>
      <c r="BH45" s="45"/>
    </row>
    <row r="46" spans="1:60" ht="9" customHeight="1">
      <c r="A46" s="70">
        <v>2</v>
      </c>
      <c r="B46" s="70"/>
      <c r="C46" s="71" t="s">
        <v>122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32"/>
      <c r="BD46" s="44"/>
      <c r="BE46" s="44"/>
      <c r="BF46" s="44"/>
      <c r="BG46" s="45"/>
      <c r="BH46" s="45"/>
    </row>
    <row r="47" spans="1:60" ht="9" customHeight="1">
      <c r="A47" s="70">
        <v>3</v>
      </c>
      <c r="B47" s="70"/>
      <c r="C47" s="72" t="s">
        <v>123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32"/>
      <c r="BD47" s="44"/>
      <c r="BE47" s="44"/>
      <c r="BF47" s="44"/>
      <c r="BG47" s="45"/>
      <c r="BH47" s="45"/>
    </row>
    <row r="48" spans="1:60" ht="9" customHeight="1">
      <c r="A48" s="70">
        <v>4</v>
      </c>
      <c r="B48" s="70"/>
      <c r="C48" s="72" t="s">
        <v>132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32"/>
      <c r="BD48" s="44"/>
      <c r="BE48" s="44"/>
      <c r="BF48" s="44"/>
      <c r="BG48" s="45"/>
      <c r="BH48" s="45"/>
    </row>
    <row r="49" spans="1:60" ht="7.5" customHeight="1">
      <c r="A49" s="72"/>
      <c r="B49" s="72"/>
      <c r="AW49" s="1"/>
      <c r="BB49" s="32"/>
      <c r="BC49" s="32"/>
      <c r="BD49" s="44"/>
      <c r="BE49" s="44"/>
      <c r="BF49" s="44"/>
      <c r="BG49" s="45"/>
      <c r="BH49" s="45"/>
    </row>
    <row r="50" spans="1:65" s="47" customFormat="1" ht="12.75" customHeight="1">
      <c r="A50" s="30" t="s">
        <v>75</v>
      </c>
      <c r="G50" s="73" t="s">
        <v>105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44"/>
      <c r="BD50" s="44"/>
      <c r="BE50" s="44"/>
      <c r="BF50" s="44"/>
      <c r="BG50" s="45"/>
      <c r="BH50" s="45"/>
      <c r="BI50" s="46"/>
      <c r="BJ50" s="46"/>
      <c r="BK50" s="46"/>
      <c r="BL50" s="46"/>
      <c r="BM50" s="46"/>
    </row>
    <row r="51" spans="1:65" s="47" customFormat="1" ht="12.75" customHeight="1">
      <c r="A51" s="73" t="s">
        <v>106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49"/>
      <c r="AX51" s="49"/>
      <c r="AY51" s="49"/>
      <c r="AZ51" s="49"/>
      <c r="BA51" s="49"/>
      <c r="BB51" s="49"/>
      <c r="BC51" s="44"/>
      <c r="BD51" s="44"/>
      <c r="BE51" s="44"/>
      <c r="BF51" s="44"/>
      <c r="BG51" s="45"/>
      <c r="BH51" s="45"/>
      <c r="BI51" s="46"/>
      <c r="BJ51" s="46"/>
      <c r="BK51" s="46"/>
      <c r="BL51" s="46"/>
      <c r="BM51" s="46"/>
    </row>
    <row r="52" spans="1:65" s="47" customFormat="1" ht="12.75" customHeight="1">
      <c r="A52" s="43"/>
      <c r="B52" s="43"/>
      <c r="C52" s="43"/>
      <c r="D52" s="43"/>
      <c r="E52" s="43"/>
      <c r="F52" s="43"/>
      <c r="G52" s="43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4"/>
      <c r="BD52" s="44"/>
      <c r="BE52" s="44"/>
      <c r="BF52" s="44"/>
      <c r="BG52" s="45"/>
      <c r="BH52" s="45"/>
      <c r="BI52" s="46"/>
      <c r="BJ52" s="46"/>
      <c r="BK52" s="46"/>
      <c r="BL52" s="46"/>
      <c r="BM52" s="46"/>
    </row>
    <row r="53" spans="1:63" s="47" customFormat="1" ht="18.75" customHeight="1">
      <c r="A53" s="50" t="s">
        <v>76</v>
      </c>
      <c r="B53" s="50"/>
      <c r="C53" s="50"/>
      <c r="D53" s="50"/>
      <c r="E53" s="50"/>
      <c r="F53" s="50"/>
      <c r="G53" s="50"/>
      <c r="H53" s="50"/>
      <c r="I53" s="50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0"/>
      <c r="AH53" s="142"/>
      <c r="AI53" s="142"/>
      <c r="AJ53" s="142"/>
      <c r="AK53" s="142"/>
      <c r="AL53" s="142"/>
      <c r="AM53" s="142"/>
      <c r="AN53" s="142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D53" s="44"/>
      <c r="BE53" s="45"/>
      <c r="BF53" s="45"/>
      <c r="BG53" s="46"/>
      <c r="BH53" s="46"/>
      <c r="BI53" s="46"/>
      <c r="BJ53" s="46"/>
      <c r="BK53" s="46"/>
    </row>
    <row r="54" spans="1:57" s="47" customFormat="1" ht="18.75" customHeight="1">
      <c r="A54" s="50" t="s">
        <v>77</v>
      </c>
      <c r="B54" s="50"/>
      <c r="C54" s="50"/>
      <c r="D54" s="50"/>
      <c r="E54" s="50"/>
      <c r="F54" s="50"/>
      <c r="G54" s="50"/>
      <c r="H54" s="50"/>
      <c r="I54" s="50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50"/>
      <c r="AH54" s="142"/>
      <c r="AI54" s="142"/>
      <c r="AJ54" s="142"/>
      <c r="AK54" s="142"/>
      <c r="AL54" s="142"/>
      <c r="AM54" s="142"/>
      <c r="AN54" s="142"/>
      <c r="AO54" s="59" t="s">
        <v>126</v>
      </c>
      <c r="AP54" s="143"/>
      <c r="AQ54" s="143"/>
      <c r="AR54" s="60" t="s">
        <v>126</v>
      </c>
      <c r="AS54" s="144"/>
      <c r="AT54" s="144"/>
      <c r="AU54" s="144"/>
      <c r="AV54" s="144"/>
      <c r="AW54" s="144"/>
      <c r="AX54" s="144"/>
      <c r="AY54" s="145">
        <v>20</v>
      </c>
      <c r="AZ54" s="145"/>
      <c r="BA54" s="145"/>
      <c r="BB54" s="61" t="s">
        <v>127</v>
      </c>
      <c r="BC54" s="44"/>
      <c r="BD54" s="46"/>
      <c r="BE54" s="46"/>
    </row>
    <row r="55" spans="1:65" s="47" customFormat="1" ht="7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4"/>
      <c r="BD55" s="44"/>
      <c r="BE55" s="44"/>
      <c r="BF55" s="44"/>
      <c r="BG55" s="45"/>
      <c r="BH55" s="45"/>
      <c r="BI55" s="46"/>
      <c r="BJ55" s="46"/>
      <c r="BK55" s="46"/>
      <c r="BL55" s="46"/>
      <c r="BM55" s="46"/>
    </row>
    <row r="56" spans="1:54" ht="4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59"/>
      <c r="AP56" s="146"/>
      <c r="AQ56" s="146"/>
      <c r="AR56" s="60"/>
      <c r="AS56" s="147"/>
      <c r="AT56" s="147"/>
      <c r="AU56" s="147"/>
      <c r="AV56" s="147"/>
      <c r="AW56" s="147"/>
      <c r="AX56" s="147"/>
      <c r="AY56" s="145"/>
      <c r="AZ56" s="145"/>
      <c r="BA56" s="145"/>
      <c r="BB56" s="61"/>
    </row>
    <row r="59" ht="12.75">
      <c r="A59" s="51"/>
    </row>
  </sheetData>
  <sheetProtection/>
  <mergeCells count="242">
    <mergeCell ref="AP54:AQ54"/>
    <mergeCell ref="AS54:AX54"/>
    <mergeCell ref="AY54:BA54"/>
    <mergeCell ref="AP56:AQ56"/>
    <mergeCell ref="AS56:AX56"/>
    <mergeCell ref="AY56:BA56"/>
    <mergeCell ref="J53:S53"/>
    <mergeCell ref="AH53:AN53"/>
    <mergeCell ref="J54:S54"/>
    <mergeCell ref="AH54:AN54"/>
    <mergeCell ref="AQ18:AS18"/>
    <mergeCell ref="AT18:AV18"/>
    <mergeCell ref="AI41:AL41"/>
    <mergeCell ref="AM41:AP41"/>
    <mergeCell ref="AQ41:AT41"/>
    <mergeCell ref="AU41:AX41"/>
    <mergeCell ref="AW18:AY18"/>
    <mergeCell ref="AZ18:BB18"/>
    <mergeCell ref="AK16:AP16"/>
    <mergeCell ref="AQ16:AV16"/>
    <mergeCell ref="AW16:BB16"/>
    <mergeCell ref="A17:B17"/>
    <mergeCell ref="C17:R17"/>
    <mergeCell ref="S17:X17"/>
    <mergeCell ref="Y17:AD17"/>
    <mergeCell ref="AE17:AJ17"/>
    <mergeCell ref="AK17:AP17"/>
    <mergeCell ref="AQ17:AV17"/>
    <mergeCell ref="A12:B12"/>
    <mergeCell ref="S16:X16"/>
    <mergeCell ref="Y16:AD16"/>
    <mergeCell ref="AE16:AJ16"/>
    <mergeCell ref="C13:R13"/>
    <mergeCell ref="S13:X13"/>
    <mergeCell ref="Y13:AD13"/>
    <mergeCell ref="AE13:AJ13"/>
    <mergeCell ref="A41:B41"/>
    <mergeCell ref="C41:R41"/>
    <mergeCell ref="A16:B16"/>
    <mergeCell ref="C16:R16"/>
    <mergeCell ref="C18:O18"/>
    <mergeCell ref="P18:R18"/>
    <mergeCell ref="A20:B20"/>
    <mergeCell ref="C20:R20"/>
    <mergeCell ref="C39:O39"/>
    <mergeCell ref="P39:R39"/>
    <mergeCell ref="A5:Z5"/>
    <mergeCell ref="A6:Z6"/>
    <mergeCell ref="AP6:AQ6"/>
    <mergeCell ref="AV6:AW6"/>
    <mergeCell ref="AN5:BB5"/>
    <mergeCell ref="A3:Z3"/>
    <mergeCell ref="A4:Z4"/>
    <mergeCell ref="AN1:BB1"/>
    <mergeCell ref="AN2:BB2"/>
    <mergeCell ref="AN3:BB3"/>
    <mergeCell ref="AN4:BB4"/>
    <mergeCell ref="A1:Z1"/>
    <mergeCell ref="A2:Z2"/>
    <mergeCell ref="S41:V41"/>
    <mergeCell ref="W41:Z41"/>
    <mergeCell ref="AA41:AD41"/>
    <mergeCell ref="AE41:AH41"/>
    <mergeCell ref="AY41:BB41"/>
    <mergeCell ref="BF2:BG2"/>
    <mergeCell ref="BD3:BE3"/>
    <mergeCell ref="BF3:BG3"/>
    <mergeCell ref="AW21:AY21"/>
    <mergeCell ref="AZ21:BB21"/>
    <mergeCell ref="BD2:BE2"/>
    <mergeCell ref="AW17:BB17"/>
    <mergeCell ref="AY24:BB24"/>
    <mergeCell ref="AY25:BB25"/>
    <mergeCell ref="A42:B42"/>
    <mergeCell ref="C42:R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AB8:AH8"/>
    <mergeCell ref="A9:BB9"/>
    <mergeCell ref="AE12:AJ12"/>
    <mergeCell ref="AK12:AP12"/>
    <mergeCell ref="AQ12:AV12"/>
    <mergeCell ref="AW12:BB12"/>
    <mergeCell ref="A13:B13"/>
    <mergeCell ref="AQ7:AS7"/>
    <mergeCell ref="AT7:AV7"/>
    <mergeCell ref="AW7:AY7"/>
    <mergeCell ref="AZ7:BB7"/>
    <mergeCell ref="C7:O7"/>
    <mergeCell ref="P7:R7"/>
    <mergeCell ref="R8:AA8"/>
    <mergeCell ref="C12:R12"/>
    <mergeCell ref="S12:X12"/>
    <mergeCell ref="Y12:AD12"/>
    <mergeCell ref="AK13:AP13"/>
    <mergeCell ref="AQ13:AV13"/>
    <mergeCell ref="AW13:BB13"/>
    <mergeCell ref="C14:O14"/>
    <mergeCell ref="P14:R14"/>
    <mergeCell ref="AQ14:AS14"/>
    <mergeCell ref="AT14:AV14"/>
    <mergeCell ref="AW14:AY14"/>
    <mergeCell ref="AZ14:BB14"/>
    <mergeCell ref="S20:U20"/>
    <mergeCell ref="V20:X20"/>
    <mergeCell ref="Y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V20"/>
    <mergeCell ref="AW20:AY20"/>
    <mergeCell ref="AZ20:BB20"/>
    <mergeCell ref="AP21:AQ21"/>
    <mergeCell ref="AR21:AS21"/>
    <mergeCell ref="AT21:AV21"/>
    <mergeCell ref="A21:B21"/>
    <mergeCell ref="C21:R21"/>
    <mergeCell ref="S21:U21"/>
    <mergeCell ref="V21:X21"/>
    <mergeCell ref="Y21:AA21"/>
    <mergeCell ref="AB21:AC21"/>
    <mergeCell ref="AQ29:AT29"/>
    <mergeCell ref="AY29:BB29"/>
    <mergeCell ref="S29:AP29"/>
    <mergeCell ref="AD21:AE21"/>
    <mergeCell ref="AF21:AG21"/>
    <mergeCell ref="AH21:AI21"/>
    <mergeCell ref="AJ21:AK21"/>
    <mergeCell ref="AL21:AM21"/>
    <mergeCell ref="AQ25:AT25"/>
    <mergeCell ref="AN21:AO21"/>
    <mergeCell ref="AA24:AD24"/>
    <mergeCell ref="AE24:AH24"/>
    <mergeCell ref="AI24:AL24"/>
    <mergeCell ref="AQ39:AS39"/>
    <mergeCell ref="AT39:AV39"/>
    <mergeCell ref="AE25:AH25"/>
    <mergeCell ref="AI25:AL25"/>
    <mergeCell ref="AM25:AP25"/>
    <mergeCell ref="AU25:AX25"/>
    <mergeCell ref="AW26:AY26"/>
    <mergeCell ref="AM24:AP24"/>
    <mergeCell ref="AU24:AX24"/>
    <mergeCell ref="AQ24:AT24"/>
    <mergeCell ref="A25:B25"/>
    <mergeCell ref="C25:R25"/>
    <mergeCell ref="S25:Z25"/>
    <mergeCell ref="AA25:AD25"/>
    <mergeCell ref="A24:B24"/>
    <mergeCell ref="C24:R24"/>
    <mergeCell ref="S24:Z24"/>
    <mergeCell ref="C26:O26"/>
    <mergeCell ref="P26:R26"/>
    <mergeCell ref="AQ26:AS26"/>
    <mergeCell ref="AT26:AV26"/>
    <mergeCell ref="AZ26:BB26"/>
    <mergeCell ref="AQ28:AT28"/>
    <mergeCell ref="AY28:BB28"/>
    <mergeCell ref="AU28:AX28"/>
    <mergeCell ref="A28:B28"/>
    <mergeCell ref="C28:R28"/>
    <mergeCell ref="A29:B29"/>
    <mergeCell ref="C29:R29"/>
    <mergeCell ref="AU37:AX37"/>
    <mergeCell ref="AY37:BB37"/>
    <mergeCell ref="AU29:AX29"/>
    <mergeCell ref="S28:AP28"/>
    <mergeCell ref="AU33:AX33"/>
    <mergeCell ref="AY33:BB33"/>
    <mergeCell ref="AK36:AM36"/>
    <mergeCell ref="AN36:AP36"/>
    <mergeCell ref="AW39:AY39"/>
    <mergeCell ref="AZ39:BB39"/>
    <mergeCell ref="AQ32:AT32"/>
    <mergeCell ref="AU32:AX32"/>
    <mergeCell ref="AY32:BB32"/>
    <mergeCell ref="AQ33:AT33"/>
    <mergeCell ref="AQ36:AT36"/>
    <mergeCell ref="AQ37:AT37"/>
    <mergeCell ref="AU36:AX36"/>
    <mergeCell ref="AY36:BB36"/>
    <mergeCell ref="Y36:AA36"/>
    <mergeCell ref="AB36:AD36"/>
    <mergeCell ref="AE36:AG36"/>
    <mergeCell ref="AK37:AM37"/>
    <mergeCell ref="Y37:AA37"/>
    <mergeCell ref="AB37:AD37"/>
    <mergeCell ref="AN37:AP37"/>
    <mergeCell ref="A32:B32"/>
    <mergeCell ref="C32:R32"/>
    <mergeCell ref="C33:R33"/>
    <mergeCell ref="A33:B33"/>
    <mergeCell ref="S33:AP33"/>
    <mergeCell ref="A36:B36"/>
    <mergeCell ref="C36:R36"/>
    <mergeCell ref="S32:AP32"/>
    <mergeCell ref="AH36:AJ36"/>
    <mergeCell ref="A37:B37"/>
    <mergeCell ref="C37:R37"/>
    <mergeCell ref="S37:U37"/>
    <mergeCell ref="V37:X37"/>
    <mergeCell ref="AE37:AG37"/>
    <mergeCell ref="AH37:AJ37"/>
    <mergeCell ref="S38:U38"/>
    <mergeCell ref="V38:X38"/>
    <mergeCell ref="Y38:AA38"/>
    <mergeCell ref="C38:R38"/>
    <mergeCell ref="S36:U36"/>
    <mergeCell ref="V36:X36"/>
    <mergeCell ref="A48:B48"/>
    <mergeCell ref="AN38:AP38"/>
    <mergeCell ref="AQ38:AT38"/>
    <mergeCell ref="AU38:AX38"/>
    <mergeCell ref="AY38:BB38"/>
    <mergeCell ref="AB38:AD38"/>
    <mergeCell ref="AE38:AG38"/>
    <mergeCell ref="AH38:AJ38"/>
    <mergeCell ref="AK38:AM38"/>
    <mergeCell ref="A38:B38"/>
    <mergeCell ref="A45:B45"/>
    <mergeCell ref="C45:BB45"/>
    <mergeCell ref="A46:B46"/>
    <mergeCell ref="C46:BB46"/>
    <mergeCell ref="C48:BB48"/>
    <mergeCell ref="A51:AV51"/>
    <mergeCell ref="A49:B49"/>
    <mergeCell ref="G50:BB50"/>
    <mergeCell ref="A47:B47"/>
    <mergeCell ref="C47:BB47"/>
  </mergeCells>
  <conditionalFormatting sqref="W44 Y49 W49 Y44">
    <cfRule type="cellIs" priority="1" dxfId="3" operator="greaterThan" stopIfTrue="1">
      <formula>Z44</formula>
    </cfRule>
    <cfRule type="cellIs" priority="2" dxfId="3" operator="greaterThan" stopIfTrue="1">
      <formula>AC44</formula>
    </cfRule>
  </conditionalFormatting>
  <conditionalFormatting sqref="X49 X44">
    <cfRule type="cellIs" priority="3" dxfId="3" operator="greaterThan" stopIfTrue="1">
      <formula>AB44</formula>
    </cfRule>
    <cfRule type="cellIs" priority="4" dxfId="3" operator="greaterThan" stopIfTrue="1">
      <formula>AE44</formula>
    </cfRule>
  </conditionalFormatting>
  <conditionalFormatting sqref="AB49 AB44">
    <cfRule type="cellIs" priority="5" dxfId="3" operator="greaterThan" stopIfTrue="1">
      <formula>X44</formula>
    </cfRule>
    <cfRule type="cellIs" priority="6" dxfId="3" operator="greaterThan" stopIfTrue="1">
      <formula>AE44</formula>
    </cfRule>
  </conditionalFormatting>
  <conditionalFormatting sqref="Z49 Z44">
    <cfRule type="cellIs" priority="7" dxfId="3" operator="greaterThan" stopIfTrue="1">
      <formula>W44</formula>
    </cfRule>
    <cfRule type="cellIs" priority="8" dxfId="3" operator="greaterThan" stopIfTrue="1">
      <formula>AC44</formula>
    </cfRule>
  </conditionalFormatting>
  <conditionalFormatting sqref="AA49 AA44">
    <cfRule type="cellIs" priority="9" dxfId="3" operator="greaterThan" stopIfTrue="1">
      <formula>X44</formula>
    </cfRule>
    <cfRule type="cellIs" priority="10" dxfId="3" operator="greaterThan" stopIfTrue="1">
      <formula>AE44</formula>
    </cfRule>
  </conditionalFormatting>
  <conditionalFormatting sqref="AC49:AD49 AC44:AD44">
    <cfRule type="cellIs" priority="11" dxfId="3" operator="greaterThan" stopIfTrue="1">
      <formula>W44</formula>
    </cfRule>
    <cfRule type="cellIs" priority="12" dxfId="3" operator="greaterThan" stopIfTrue="1">
      <formula>Z44</formula>
    </cfRule>
  </conditionalFormatting>
  <conditionalFormatting sqref="AE49 AE44">
    <cfRule type="cellIs" priority="13" dxfId="3" operator="greaterThan" stopIfTrue="1">
      <formula>X44</formula>
    </cfRule>
    <cfRule type="cellIs" priority="14" dxfId="3" operator="greaterThan" stopIfTrue="1">
      <formula>AA44</formula>
    </cfRule>
  </conditionalFormatting>
  <conditionalFormatting sqref="AL49:AN49 AL44:AN44">
    <cfRule type="expression" priority="15" dxfId="3" stopIfTrue="1">
      <formula>AL44/AI44&gt;0.6</formula>
    </cfRule>
  </conditionalFormatting>
  <conditionalFormatting sqref="AU25:AX25">
    <cfRule type="expression" priority="16" dxfId="2" stopIfTrue="1">
      <formula>AU25&gt;AI25*10</formula>
    </cfRule>
  </conditionalFormatting>
  <conditionalFormatting sqref="AU24:AY24 AQ24:AT25 AQ37:AQ38 AQ36:BB36 AY32 AM41:AM42 AY28 AQ28:AX29 S34:BB34 S30:BB30 AE24:AM25 AA24:AA25 S24:S25 S22:BB22 Y12 AW12 AQ12 S13:BB13 S12 AE12 AK12 AQ16 Y16 S16 AK16 S17:BB17 AE16 AW16 W41:W42 AY41 S41:S42 AA41:AA42 AE41:AE42 AI41:AI42 AU41:AU42 AQ42 AQ32:AX33">
    <cfRule type="cellIs" priority="17" dxfId="1" operator="equal" stopIfTrue="1">
      <formula>"Не годен"</formula>
    </cfRule>
  </conditionalFormatting>
  <conditionalFormatting sqref="AU49:AV49 AX49:AY49 AU44:AY44">
    <cfRule type="cellIs" priority="18" dxfId="0" operator="equal" stopIfTrue="1">
      <formula>"Аварийный дефект"</formula>
    </cfRule>
  </conditionalFormatting>
  <dataValidations count="8">
    <dataValidation allowBlank="1" showInputMessage="1" showErrorMessage="1" sqref="C13:R13 C33:R33 C29:R29 C21:R21 C25:R25 C17:R17"/>
    <dataValidation type="list" allowBlank="1" showInputMessage="1" showErrorMessage="1" sqref="S25:Z25">
      <formula1>м</formula1>
    </dataValidation>
    <dataValidation type="list" allowBlank="1" showInputMessage="1" showErrorMessage="1" sqref="AA25:AD25">
      <formula1>на</formula1>
    </dataValidation>
    <dataValidation type="list" allowBlank="1" showInputMessage="1" showErrorMessage="1" sqref="S13:AD13">
      <formula1>оса</formula1>
    </dataValidation>
    <dataValidation type="list" allowBlank="1" showInputMessage="1" showErrorMessage="1" sqref="AQ13:AV13 BF3">
      <formula1>вл</formula1>
    </dataValidation>
    <dataValidation type="list" allowBlank="1" showInputMessage="1" showErrorMessage="1" sqref="AE13:AJ13 BD3">
      <formula1>гл</formula1>
    </dataValidation>
    <dataValidation type="list" allowBlank="1" showInputMessage="1" showErrorMessage="1" sqref="AH53:AN54">
      <formula1>л</formula1>
    </dataValidation>
    <dataValidation type="list" allowBlank="1" showInputMessage="1" showErrorMessage="1" sqref="AN5:BB5">
      <formula1>пр</formula1>
    </dataValidation>
  </dataValidations>
  <printOptions/>
  <pageMargins left="0.7874015748031497" right="0.15748031496062992" top="0.1968503937007874" bottom="0.5905511811023623" header="0.5118110236220472" footer="0.5118110236220472"/>
  <pageSetup horizontalDpi="300" verticalDpi="300" orientation="portrait" paperSize="9" scale="87" r:id="rId4"/>
  <headerFooter alignWithMargins="0">
    <oddFooter>&amp;R&amp;8Страница &amp;P              Страниц &amp;N</oddFooter>
  </headerFooter>
  <legacyDrawing r:id="rId3"/>
  <oleObjects>
    <oleObject progId="Equation.3" shapeId="71637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2008-10-05T12:15:06Z</cp:lastPrinted>
  <dcterms:created xsi:type="dcterms:W3CDTF">1996-10-08T23:32:33Z</dcterms:created>
  <dcterms:modified xsi:type="dcterms:W3CDTF">2011-02-16T07:07:15Z</dcterms:modified>
  <cp:category/>
  <cp:version/>
  <cp:contentType/>
  <cp:contentStatus/>
</cp:coreProperties>
</file>