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ст" sheetId="1" r:id="rId1"/>
    <sheet name="прот (2)" sheetId="2" r:id="rId2"/>
  </sheets>
  <externalReferences>
    <externalReference r:id="rId5"/>
    <externalReference r:id="rId6"/>
  </externalReferences>
  <definedNames>
    <definedName name="вл">'уст'!$D$2:$D$7</definedName>
    <definedName name="гл">'уст'!$B$2:$B$4</definedName>
    <definedName name="м">'уст'!$G$2:$G$9</definedName>
    <definedName name="на">'уст'!$F$2:$F$8</definedName>
    <definedName name="_xlnm.Print_Area" localSheetId="1">'прот (2)'!$A$1:$BB$134</definedName>
    <definedName name="оса">'[1]Лист3'!$C$2:$C$5</definedName>
    <definedName name="пр">'уст'!$E$2:$E$5</definedName>
  </definedNames>
  <calcPr fullCalcOnLoad="1"/>
</workbook>
</file>

<file path=xl/comments2.xml><?xml version="1.0" encoding="utf-8"?>
<comments xmlns="http://schemas.openxmlformats.org/spreadsheetml/2006/main">
  <authors>
    <author>Карасев</author>
  </authors>
  <commentList>
    <comment ref="BH3" authorId="0">
      <text>
        <r>
          <rPr>
            <b/>
            <sz val="8"/>
            <rFont val="Tahoma"/>
            <family val="0"/>
          </rPr>
          <t xml:space="preserve">Площадь ЗУ
</t>
        </r>
      </text>
    </comment>
    <comment ref="Y82" authorId="0">
      <text>
        <r>
          <rPr>
            <b/>
            <sz val="8"/>
            <rFont val="Tahoma"/>
            <family val="0"/>
          </rPr>
          <t>Расстояние до токового электрода не менее 3-5 Диаметров ЗУ (</t>
        </r>
        <r>
          <rPr>
            <b/>
            <i/>
            <sz val="8"/>
            <rFont val="Tahoma"/>
            <family val="2"/>
          </rPr>
          <t>Ф</t>
        </r>
        <r>
          <rPr>
            <b/>
            <sz val="8"/>
            <rFont val="Tahoma"/>
            <family val="0"/>
          </rPr>
          <t>зу)</t>
        </r>
        <r>
          <rPr>
            <sz val="8"/>
            <rFont val="Tahoma"/>
            <family val="0"/>
          </rPr>
          <t xml:space="preserve">
</t>
        </r>
      </text>
    </comment>
    <comment ref="AU87" authorId="0">
      <text>
        <r>
          <rPr>
            <b/>
            <sz val="8"/>
            <rFont val="Tahoma"/>
            <family val="0"/>
          </rPr>
          <t xml:space="preserve">1) Для электроустановок выше 1 кВ при удельном сопротивлении грунта р более 500 Ом м допускается увеличение сопротивления в 0,002р раз, но не более десятикратного.
3) Для установок и ВЛ напряжением до 1 кВ при удельном сопротивлении грунта р более 100 Ом м допускается увеличение указанных выше норм в 0,01p раз, но не более десятикратного.
</t>
        </r>
      </text>
    </comment>
    <comment ref="AA48" authorId="0">
      <text>
        <r>
          <rPr>
            <b/>
            <sz val="8"/>
            <rFont val="Tahoma"/>
            <family val="0"/>
          </rPr>
          <t xml:space="preserve">Температура обмотки, °С 10     20      30     40     50     60    70
R60", МОм                            450    300    200    130   90    60    40
</t>
        </r>
        <r>
          <rPr>
            <sz val="8"/>
            <rFont val="Tahoma"/>
            <family val="0"/>
          </rPr>
          <t xml:space="preserve">
</t>
        </r>
      </text>
    </comment>
    <comment ref="AT83" authorId="0">
      <text>
        <r>
          <rPr>
            <b/>
            <sz val="8"/>
            <rFont val="Tahoma"/>
            <family val="0"/>
          </rPr>
          <t xml:space="preserve">Отклонение между R04 или R06 к R05 должно быть не более 10 %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<sst xmlns="http://schemas.openxmlformats.org/spreadsheetml/2006/main" count="397" uniqueCount="262">
  <si>
    <t>Расчет К сезонного для 48-57 параллели "Грунтовые воды"</t>
  </si>
  <si>
    <t>Тип грунта</t>
  </si>
  <si>
    <t>Влажность гр.</t>
  </si>
  <si>
    <t>Sзу м2</t>
  </si>
  <si>
    <r>
      <t>К</t>
    </r>
    <r>
      <rPr>
        <i/>
        <sz val="8"/>
        <rFont val="Arial Cyr"/>
        <family val="2"/>
      </rPr>
      <t>р</t>
    </r>
  </si>
  <si>
    <t>Кс</t>
  </si>
  <si>
    <t>Суглинок</t>
  </si>
  <si>
    <t>Нормальная</t>
  </si>
  <si>
    <t>пусковые испытания</t>
  </si>
  <si>
    <t>Глина</t>
  </si>
  <si>
    <t>Низкая</t>
  </si>
  <si>
    <t>10_</t>
  </si>
  <si>
    <t>tос=</t>
  </si>
  <si>
    <t>Смешанный</t>
  </si>
  <si>
    <t>Средняя</t>
  </si>
  <si>
    <t>50_</t>
  </si>
  <si>
    <t>Песок</t>
  </si>
  <si>
    <t>Высокая</t>
  </si>
  <si>
    <t>500_</t>
  </si>
  <si>
    <t>Протокол №</t>
  </si>
  <si>
    <t>11-08258</t>
  </si>
  <si>
    <t>№</t>
  </si>
  <si>
    <t>Расположение заземляющего устройства</t>
  </si>
  <si>
    <t>Осадки                                   до измерения</t>
  </si>
  <si>
    <t>Осадки                                              при измерении</t>
  </si>
  <si>
    <t>Тип                                  грунта</t>
  </si>
  <si>
    <t>Структура                                   грунта</t>
  </si>
  <si>
    <t>Влажность                                                       грунта</t>
  </si>
  <si>
    <t>Rуд. расчетное  грунта (Ом х м2)</t>
  </si>
  <si>
    <t>Грунтовые воды</t>
  </si>
  <si>
    <t>Наименование заземляющего устройства</t>
  </si>
  <si>
    <t>S зу       (м2)</t>
  </si>
  <si>
    <r>
      <t>Ф</t>
    </r>
    <r>
      <rPr>
        <sz val="7"/>
        <rFont val="Arial"/>
        <family val="0"/>
      </rPr>
      <t xml:space="preserve"> зу         (м)</t>
    </r>
  </si>
  <si>
    <t>L ток.эл.         (м)</t>
  </si>
  <si>
    <r>
      <t>R</t>
    </r>
    <r>
      <rPr>
        <sz val="5"/>
        <rFont val="Arial"/>
        <family val="2"/>
      </rPr>
      <t>0.1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</si>
  <si>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0.2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</si>
  <si>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0.3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</si>
  <si>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0.4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</si>
  <si>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0.6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</si>
  <si>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0.7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</si>
  <si>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0.8</t>
    </r>
    <r>
      <rPr>
        <sz val="7"/>
        <rFont val="Arial"/>
        <family val="0"/>
      </rPr>
      <t xml:space="preserve">           (Ом)</t>
    </r>
  </si>
  <si>
    <r>
      <t>R</t>
    </r>
    <r>
      <rPr>
        <sz val="5"/>
        <rFont val="Arial"/>
        <family val="2"/>
      </rPr>
      <t>0.9</t>
    </r>
    <r>
      <rPr>
        <sz val="7"/>
        <rFont val="Arial"/>
        <family val="0"/>
      </rPr>
      <t xml:space="preserve">           (Ом)</t>
    </r>
  </si>
  <si>
    <t>R изм          (Ом)</t>
  </si>
  <si>
    <t>К      сезон.</t>
  </si>
  <si>
    <t>R ЗУ    (Ом)</t>
  </si>
  <si>
    <t>Назначение ЗУ</t>
  </si>
  <si>
    <t>I о.к.з.       (А)</t>
  </si>
  <si>
    <t>Rуд.грунта   (Ом х м)</t>
  </si>
  <si>
    <t>Заключение</t>
  </si>
  <si>
    <t>Измерение сопротивления металлосвязи оборудования с заземляющим устройством:</t>
  </si>
  <si>
    <t>Rизм      (Ом)</t>
  </si>
  <si>
    <t>А изм   (мм)</t>
  </si>
  <si>
    <t>В изм   (мм)</t>
  </si>
  <si>
    <r>
      <t>Ф</t>
    </r>
    <r>
      <rPr>
        <sz val="7"/>
        <rFont val="Arial"/>
        <family val="0"/>
      </rPr>
      <t xml:space="preserve"> изм   (мм)</t>
    </r>
  </si>
  <si>
    <t>А ном   (мм)</t>
  </si>
  <si>
    <t>В ном   (мм)</t>
  </si>
  <si>
    <r>
      <t xml:space="preserve">Ф </t>
    </r>
    <r>
      <rPr>
        <sz val="7"/>
        <rFont val="Arial"/>
        <family val="0"/>
      </rPr>
      <t>ном   (мм)</t>
    </r>
  </si>
  <si>
    <t>S изм   (мм2)</t>
  </si>
  <si>
    <t>S ном  (мм2)</t>
  </si>
  <si>
    <t>Испытательное оборудование и приборы:</t>
  </si>
  <si>
    <t>Наименование измерительного прибора</t>
  </si>
  <si>
    <t>Марка                                 прибора</t>
  </si>
  <si>
    <t>Заводской                     номер</t>
  </si>
  <si>
    <t>Диапазон                          измерения</t>
  </si>
  <si>
    <t>Класс                  точности</t>
  </si>
  <si>
    <t>Дата                     проверки</t>
  </si>
  <si>
    <t xml:space="preserve">Примечание: </t>
  </si>
  <si>
    <t>Заключение:</t>
  </si>
  <si>
    <t>Испытания произвел:</t>
  </si>
  <si>
    <t xml:space="preserve">Протокол проверил:  </t>
  </si>
  <si>
    <t>об</t>
  </si>
  <si>
    <t>гл</t>
  </si>
  <si>
    <t>оса</t>
  </si>
  <si>
    <t>вл</t>
  </si>
  <si>
    <t>пр</t>
  </si>
  <si>
    <t>на</t>
  </si>
  <si>
    <t>м</t>
  </si>
  <si>
    <t>межремонтные испытания</t>
  </si>
  <si>
    <t>ОРУ-110/35/10</t>
  </si>
  <si>
    <t>Выше нормы</t>
  </si>
  <si>
    <t>ОРУ-110/10</t>
  </si>
  <si>
    <t>Отсутств. 3 дня</t>
  </si>
  <si>
    <t>Ниже нормы</t>
  </si>
  <si>
    <t>контрольные испытания</t>
  </si>
  <si>
    <t>ОРУ-35/10</t>
  </si>
  <si>
    <t>Отсутств. 7 дней</t>
  </si>
  <si>
    <t>Опора ВЛ</t>
  </si>
  <si>
    <t>Электроустановка</t>
  </si>
  <si>
    <t>Молниеприемник</t>
  </si>
  <si>
    <t>Т-1</t>
  </si>
  <si>
    <r>
      <t>R</t>
    </r>
    <r>
      <rPr>
        <sz val="5"/>
        <rFont val="Arial"/>
        <family val="2"/>
      </rPr>
      <t>0.5</t>
    </r>
    <r>
      <rPr>
        <sz val="7"/>
        <rFont val="Arial"/>
        <family val="2"/>
      </rPr>
      <t xml:space="preserve">           (Ом)</t>
    </r>
  </si>
  <si>
    <t>Норм. Rзу (Ом)</t>
  </si>
  <si>
    <t>U эл.уст.                (кВ)</t>
  </si>
  <si>
    <t>Износ изм.                  (%)</t>
  </si>
  <si>
    <t>Наименование оборудования подключенного к данному ЗУ</t>
  </si>
  <si>
    <t>испытания комплектной трансформаторной подстанции 10/0.4 кВ</t>
  </si>
  <si>
    <t>Паспортные и диспетчерские данные:</t>
  </si>
  <si>
    <t>Дисп.№     КТП</t>
  </si>
  <si>
    <t>Зав. №      КТП</t>
  </si>
  <si>
    <t>Год вып.      КТП</t>
  </si>
  <si>
    <t>± 2Х2.5%</t>
  </si>
  <si>
    <t>ПБВ                              (пол. х %)</t>
  </si>
  <si>
    <t>Группа соединения</t>
  </si>
  <si>
    <t>Дисп.№     тр-ра</t>
  </si>
  <si>
    <t>Зав. №         тр-ра</t>
  </si>
  <si>
    <t>Год вып.         тр-ра</t>
  </si>
  <si>
    <t>Sном          тр-ра (кВА)</t>
  </si>
  <si>
    <r>
      <t>U</t>
    </r>
    <r>
      <rPr>
        <sz val="7"/>
        <rFont val="Arial"/>
        <family val="2"/>
      </rPr>
      <t xml:space="preserve">ном   </t>
    </r>
    <r>
      <rPr>
        <sz val="7"/>
        <rFont val="Arial"/>
        <family val="0"/>
      </rPr>
      <t xml:space="preserve">                                          тр-ра (кВ)</t>
    </r>
  </si>
  <si>
    <t>10/0.4</t>
  </si>
  <si>
    <t>Измерение коэффициента трансформации:</t>
  </si>
  <si>
    <t>Положение ПБВ</t>
  </si>
  <si>
    <r>
      <t>∆</t>
    </r>
    <r>
      <rPr>
        <sz val="7"/>
        <rFont val="Arial"/>
        <family val="0"/>
      </rPr>
      <t>Ктр изм. (%)</t>
    </r>
  </si>
  <si>
    <r>
      <t>∆Rфаз</t>
    </r>
    <r>
      <rPr>
        <sz val="7"/>
        <rFont val="Arial"/>
        <family val="0"/>
      </rPr>
      <t xml:space="preserve"> изм. (%)</t>
    </r>
  </si>
  <si>
    <t>обмотка НН</t>
  </si>
  <si>
    <t>ТМ</t>
  </si>
  <si>
    <t>Тип.          КТП</t>
  </si>
  <si>
    <t>Тип                       тр-ра</t>
  </si>
  <si>
    <t>Фаза А-В (а-в)</t>
  </si>
  <si>
    <t xml:space="preserve">Фаза А-С (а-с) </t>
  </si>
  <si>
    <t xml:space="preserve">Фаза В-С (в-с) </t>
  </si>
  <si>
    <r>
      <t>U</t>
    </r>
    <r>
      <rPr>
        <sz val="7"/>
        <rFont val="Arial"/>
        <family val="2"/>
      </rPr>
      <t xml:space="preserve"> (В)</t>
    </r>
  </si>
  <si>
    <r>
      <t>I</t>
    </r>
    <r>
      <rPr>
        <sz val="7"/>
        <rFont val="Arial"/>
        <family val="2"/>
      </rPr>
      <t xml:space="preserve"> (A)</t>
    </r>
  </si>
  <si>
    <t>R  (Ом)</t>
  </si>
  <si>
    <t>Фаза А-В / а-в</t>
  </si>
  <si>
    <t>Фаза В-С / в-с</t>
  </si>
  <si>
    <t>Фаза А-С / а-с</t>
  </si>
  <si>
    <t>К трансф.</t>
  </si>
  <si>
    <r>
      <t>U</t>
    </r>
    <r>
      <rPr>
        <sz val="5"/>
        <rFont val="Arial"/>
        <family val="2"/>
      </rPr>
      <t>2</t>
    </r>
    <r>
      <rPr>
        <sz val="7"/>
        <rFont val="Arial"/>
        <family val="2"/>
      </rPr>
      <t xml:space="preserve"> (B)</t>
    </r>
  </si>
  <si>
    <t>Результат</t>
  </si>
  <si>
    <t>tисп. (мин)</t>
  </si>
  <si>
    <t>Uисп. (кВ)</t>
  </si>
  <si>
    <t>Uнорм. (кВ)</t>
  </si>
  <si>
    <t>Выдержал</t>
  </si>
  <si>
    <t>В норме</t>
  </si>
  <si>
    <t>Испытание изоляции электрооборудования КТП:</t>
  </si>
  <si>
    <t>26-30.5</t>
  </si>
  <si>
    <t>Вентильные разрядники 10 кВ фаза А</t>
  </si>
  <si>
    <t>Вентильные разрядники 10 кВ фаза В</t>
  </si>
  <si>
    <t>Вентильные разрядники 10 кВ фаза С</t>
  </si>
  <si>
    <t>Оборудование и схема испытания</t>
  </si>
  <si>
    <t>Опорная изоляция РУ-0.4  С-(А+В+К)</t>
  </si>
  <si>
    <t>Опорная изоляция РУ-0.4  А-(В+С+К)</t>
  </si>
  <si>
    <t>Опорная изоляция РУ-0.4  В-(А+С+К)</t>
  </si>
  <si>
    <t>Вентильные разрядники 0.4 кВ фаза А</t>
  </si>
  <si>
    <t>Измерение сопротивления изоляции  (МОм)</t>
  </si>
  <si>
    <t>Опорная изоляция РУ-10 А-(В+С+К)</t>
  </si>
  <si>
    <t>Опорная изоляция  РУ-10 В-(А+С+К)</t>
  </si>
  <si>
    <t>Опорная изоляция  РУ-10 С-(А+В+К)</t>
  </si>
  <si>
    <t>Uисп. (В)</t>
  </si>
  <si>
    <t>Испытание трансформаторного масла:</t>
  </si>
  <si>
    <t>U проб          (кВ)</t>
  </si>
  <si>
    <t>Т вспышки    (°C)</t>
  </si>
  <si>
    <t>Сод. мех. примесей</t>
  </si>
  <si>
    <t>Сод. воды  (г/т)</t>
  </si>
  <si>
    <t>tgd масла (при t 90°C)</t>
  </si>
  <si>
    <t>ВРК      (КОН/г)</t>
  </si>
  <si>
    <t>Отсутствие</t>
  </si>
  <si>
    <t>Нейтрально</t>
  </si>
  <si>
    <t>---</t>
  </si>
  <si>
    <t>Результаты внешнего осмотра:</t>
  </si>
  <si>
    <t>Контролируемый параметр</t>
  </si>
  <si>
    <t>Нормируемое состояние оборудования.</t>
  </si>
  <si>
    <t>Состояние оборудования при осмотре.</t>
  </si>
  <si>
    <t>Уровень масла в баке трансформатора</t>
  </si>
  <si>
    <t>Состояние воздухоосушительного фильтра</t>
  </si>
  <si>
    <t>Состояние переключающего устройства ПБВ.</t>
  </si>
  <si>
    <t>Отсутствие сколов, трещин, загрязнения.</t>
  </si>
  <si>
    <t>Отсутствуют сколы, трещины, загрязнения.</t>
  </si>
  <si>
    <t>Состояние защитных аппаратов 10 кВ</t>
  </si>
  <si>
    <t>Состояние защитных аппаратов 0.4 кВ</t>
  </si>
  <si>
    <t>Калиброванные предохранители соотв. Iном.</t>
  </si>
  <si>
    <t>Автоматические выключатели соотв. Iном.</t>
  </si>
  <si>
    <t>Исправно, Фиксируется в каждом положении.</t>
  </si>
  <si>
    <t>Фазы</t>
  </si>
  <si>
    <t>Определение группы соединения обмоток трансформатора</t>
  </si>
  <si>
    <t>Показания прибора при 11 группе</t>
  </si>
  <si>
    <t>Показания прибора при измерении.</t>
  </si>
  <si>
    <t>А-В</t>
  </si>
  <si>
    <t>В-С</t>
  </si>
  <si>
    <t>А-С</t>
  </si>
  <si>
    <t>а-в</t>
  </si>
  <si>
    <t>в-с</t>
  </si>
  <si>
    <t>а-с</t>
  </si>
  <si>
    <t>+</t>
  </si>
  <si>
    <t>-</t>
  </si>
  <si>
    <t>Соответств. группе</t>
  </si>
  <si>
    <t>Группа по паспорту</t>
  </si>
  <si>
    <t>Измерение потерь холостого хода трансформатора:</t>
  </si>
  <si>
    <t>Характеристика грунта и условия окружающей среды при контроле заземляющего устройства:</t>
  </si>
  <si>
    <t>Измерение сопротивления растекания заземляющего устройства:</t>
  </si>
  <si>
    <t>Проверка соответствия сопротивления растекания заземляющего устройства нормируемому значению:</t>
  </si>
  <si>
    <t>Измерение коррозионного состояния заземляющего устройства:</t>
  </si>
  <si>
    <t>Бак силового трансформатора</t>
  </si>
  <si>
    <t>Повторное заземление нулевого вывода силового трансформатора</t>
  </si>
  <si>
    <t>Вентильные разрядники 0.4 кВ фаза В</t>
  </si>
  <si>
    <t>Вентильные разрядники 0.4 кВ фаза С</t>
  </si>
  <si>
    <t>Шкаф РУ-10 кВ</t>
  </si>
  <si>
    <t>Шкаф РУ-0.4 кВ</t>
  </si>
  <si>
    <t>Заземляющее устройство КТП-10/0.4 кВ</t>
  </si>
  <si>
    <t>КТП-10/0.4</t>
  </si>
  <si>
    <t>Состояние изоляции РУ 10/0.4 кВ</t>
  </si>
  <si>
    <t>R ЗУ                 (Ом)</t>
  </si>
  <si>
    <t>ТР-10 кВ</t>
  </si>
  <si>
    <r>
      <t>∆</t>
    </r>
    <r>
      <rPr>
        <sz val="7"/>
        <rFont val="Arial"/>
        <family val="0"/>
      </rPr>
      <t>Ктр доп.     ≤ (%)</t>
    </r>
  </si>
  <si>
    <r>
      <t>∆</t>
    </r>
    <r>
      <rPr>
        <sz val="7"/>
        <rFont val="Arial"/>
        <family val="0"/>
      </rPr>
      <t>Rфаз доп.     ≤ (%)</t>
    </r>
  </si>
  <si>
    <t>Rдоп                                   ≤ (Ом)</t>
  </si>
  <si>
    <t>Rдоп                          ≤ (Ом)</t>
  </si>
  <si>
    <t>Износ доп.                   ≤ (%)</t>
  </si>
  <si>
    <t>Напряжение на фазах</t>
  </si>
  <si>
    <t>Закорочены фазы</t>
  </si>
  <si>
    <t>а-о (а-в)</t>
  </si>
  <si>
    <t>а-о (а-с)</t>
  </si>
  <si>
    <t>с-о (в-с)</t>
  </si>
  <si>
    <t>Р прив.к       U ном (Вт)</t>
  </si>
  <si>
    <t>∆P изм.          (%)</t>
  </si>
  <si>
    <t>∆P доп.                           ≤ (%)</t>
  </si>
  <si>
    <t>U ном обмотки (В)</t>
  </si>
  <si>
    <t>Pизм.               (Вт)</t>
  </si>
  <si>
    <r>
      <t xml:space="preserve">I изм.                 </t>
    </r>
    <r>
      <rPr>
        <sz val="7"/>
        <rFont val="Arial"/>
        <family val="2"/>
      </rPr>
      <t xml:space="preserve"> (A)</t>
    </r>
  </si>
  <si>
    <r>
      <t xml:space="preserve">U изм.              </t>
    </r>
    <r>
      <rPr>
        <sz val="7"/>
        <rFont val="Arial"/>
        <family val="2"/>
      </rPr>
      <t xml:space="preserve"> (В)</t>
    </r>
  </si>
  <si>
    <t>Р 3 фаз                        (Вт)</t>
  </si>
  <si>
    <t>P зав.изгот.       (Вт)</t>
  </si>
  <si>
    <t>Наличие силикагеля  и масла в гидрозатворе.</t>
  </si>
  <si>
    <t>Измерение сопротивления обмоток трансформатора постоянному току:</t>
  </si>
  <si>
    <t>Показания прибора при 12 группе</t>
  </si>
  <si>
    <t>У/Уо-12</t>
  </si>
  <si>
    <t>Частота               (Гц)</t>
  </si>
  <si>
    <t>Дата след.          проверки</t>
  </si>
  <si>
    <t>Орган проверки</t>
  </si>
  <si>
    <t>Нормативные документы: "Объем и нормы испытаний электрооборудования РД 34.45-51.300-97", ПУЭ изд.7, ПТЭЭП, ПТЭСС.</t>
  </si>
  <si>
    <t>Протокол распространяется только на элементы электроустановки, подвергнутые испытаниям, измерениям.</t>
  </si>
  <si>
    <t>КТП</t>
  </si>
  <si>
    <t>Соответствует температуре трансформатора.</t>
  </si>
  <si>
    <t xml:space="preserve">Параметры КТП, заземляющего устройства и трансформаторного масла сооответствуют нормируемым значениям.  </t>
  </si>
  <si>
    <r>
      <t>U</t>
    </r>
    <r>
      <rPr>
        <sz val="5"/>
        <rFont val="Arial"/>
        <family val="2"/>
      </rPr>
      <t>1</t>
    </r>
    <r>
      <rPr>
        <sz val="7"/>
        <rFont val="Arial"/>
        <family val="2"/>
      </rPr>
      <t xml:space="preserve"> (В)</t>
    </r>
  </si>
  <si>
    <t>Кисл. число   (КОН/г)</t>
  </si>
  <si>
    <t>Uкз                                  (%)</t>
  </si>
  <si>
    <t>+20</t>
  </si>
  <si>
    <t>Трансформаторная подстанция годна к эксплуатации.</t>
  </si>
  <si>
    <t xml:space="preserve">                     м.п.</t>
  </si>
  <si>
    <t>Свидет.                 о проверке</t>
  </si>
  <si>
    <t>Испытания трансформаторного масла выполнены по ГОСТ 6581-75, ГОСТ 5985-79, ГОСТ 6356-75, ГОСТ 1547-84, ГОСТ 6581-75, РД 34.43.105-89</t>
  </si>
  <si>
    <t>Внешний вид.</t>
  </si>
  <si>
    <t>Пробоотборник бака силового трансформатора</t>
  </si>
  <si>
    <t>Чистое.</t>
  </si>
  <si>
    <r>
      <t>R</t>
    </r>
    <r>
      <rPr>
        <sz val="5"/>
        <rFont val="Arial"/>
        <family val="2"/>
      </rPr>
      <t xml:space="preserve">60 </t>
    </r>
    <r>
      <rPr>
        <sz val="7"/>
        <rFont val="Arial"/>
        <family val="2"/>
      </rPr>
      <t>норм.≥</t>
    </r>
  </si>
  <si>
    <t>Изоляция силового трансформатора ВН-(НН+К)</t>
  </si>
  <si>
    <t>Изоляция силового трансформатора НН-(ВН+К)</t>
  </si>
  <si>
    <r>
      <t>R</t>
    </r>
    <r>
      <rPr>
        <sz val="5"/>
        <rFont val="Arial"/>
        <family val="2"/>
      </rPr>
      <t xml:space="preserve">60 </t>
    </r>
    <r>
      <rPr>
        <sz val="7"/>
        <rFont val="Arial"/>
        <family val="2"/>
      </rPr>
      <t xml:space="preserve">изм. </t>
    </r>
  </si>
  <si>
    <t>"</t>
  </si>
  <si>
    <t>г.</t>
  </si>
  <si>
    <t>Испытание повышенным напряжением. 50 Гц.</t>
  </si>
  <si>
    <t>Место отбора пробы</t>
  </si>
  <si>
    <t>Не допускается перепечатка и создание копий протокола без разрешения правообладателя.</t>
  </si>
  <si>
    <t>Отсутствовали</t>
  </si>
  <si>
    <t>ОАО  "NNNNNNNNNNNNNNNN"    филиал  "NNNNNNNNNN"</t>
  </si>
  <si>
    <t>Производственное отделение   "NNNNNNNNNNNNNNNNNN"</t>
  </si>
  <si>
    <t>Лаборатория  Службы изоляции и защиты от перенапряжений</t>
  </si>
  <si>
    <t>NNNNN обл., г. NNNN, ул. NNNN, д. NNN,  тел. NNNNNNN</t>
  </si>
  <si>
    <t>Свидетельство № NNN от NN.NN   Срок действия до NNN</t>
  </si>
  <si>
    <t>Свидетельство выдано  МТУ Ростехнадзора по NАА  NNNN</t>
  </si>
  <si>
    <t>Испытания и измерения выполнены по Методическим указаниям, согласованным с МТУ Ростехнадзора по ПАА.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</si>
</sst>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%"/>
    <numFmt numFmtId="183" formatCode="0.0000"/>
    <numFmt numFmtId="184" formatCode="[$-FC19]d\ mmmm\ yyyy\ &quot;г.&quot;"/>
    <numFmt numFmtId="185" formatCode="dd/mm/yy;@"/>
  </numFmts>
  <fonts count="7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8"/>
      <name val="Arial Cyr"/>
      <family val="2"/>
    </font>
    <font>
      <i/>
      <sz val="8"/>
      <name val="Arial Cyr"/>
      <family val="2"/>
    </font>
    <font>
      <i/>
      <sz val="8"/>
      <color indexed="48"/>
      <name val="Arial Cyr"/>
      <family val="2"/>
    </font>
    <font>
      <i/>
      <sz val="8"/>
      <color indexed="48"/>
      <name val="Arial"/>
      <family val="2"/>
    </font>
    <font>
      <i/>
      <sz val="7"/>
      <color indexed="61"/>
      <name val="Arial"/>
      <family val="2"/>
    </font>
    <font>
      <i/>
      <sz val="8"/>
      <color indexed="61"/>
      <name val="Arial"/>
      <family val="2"/>
    </font>
    <font>
      <b/>
      <i/>
      <sz val="8"/>
      <color indexed="61"/>
      <name val="Arial"/>
      <family val="2"/>
    </font>
    <font>
      <i/>
      <sz val="7"/>
      <color indexed="9"/>
      <name val="Arial Cyr"/>
      <family val="2"/>
    </font>
    <font>
      <i/>
      <sz val="7"/>
      <color indexed="9"/>
      <name val="Arial"/>
      <family val="2"/>
    </font>
    <font>
      <i/>
      <sz val="8"/>
      <color indexed="9"/>
      <name val="Arial Cyr"/>
      <family val="0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9"/>
      <name val="Arial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6"/>
      <name val="Arial"/>
      <family val="0"/>
    </font>
    <font>
      <sz val="8"/>
      <color indexed="9"/>
      <name val="Arial"/>
      <family val="0"/>
    </font>
    <font>
      <i/>
      <sz val="7"/>
      <name val="Arial"/>
      <family val="2"/>
    </font>
    <font>
      <sz val="5"/>
      <name val="Arial"/>
      <family val="2"/>
    </font>
    <font>
      <i/>
      <sz val="9"/>
      <name val="Arial"/>
      <family val="2"/>
    </font>
    <font>
      <sz val="8"/>
      <color indexed="61"/>
      <name val="Arial"/>
      <family val="0"/>
    </font>
    <font>
      <sz val="10"/>
      <color indexed="61"/>
      <name val="Arial"/>
      <family val="2"/>
    </font>
    <font>
      <sz val="10"/>
      <color indexed="11"/>
      <name val="Arial"/>
      <family val="2"/>
    </font>
    <font>
      <b/>
      <sz val="8"/>
      <name val="Tahoma"/>
      <family val="0"/>
    </font>
    <font>
      <b/>
      <i/>
      <sz val="8"/>
      <name val="Tahoma"/>
      <family val="2"/>
    </font>
    <font>
      <sz val="8"/>
      <name val="Tahoma"/>
      <family val="0"/>
    </font>
    <font>
      <sz val="10"/>
      <color indexed="10"/>
      <name val="Arial"/>
      <family val="0"/>
    </font>
    <font>
      <b/>
      <i/>
      <sz val="10"/>
      <color indexed="61"/>
      <name val="Arial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1" fillId="0" borderId="13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5" fillId="0" borderId="0" xfId="0" applyFont="1" applyAlignment="1">
      <alignment/>
    </xf>
    <xf numFmtId="49" fontId="18" fillId="0" borderId="0" xfId="42" applyNumberFormat="1" applyFont="1" applyAlignment="1" applyProtection="1">
      <alignment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wrapText="1"/>
      <protection/>
    </xf>
    <xf numFmtId="2" fontId="22" fillId="0" borderId="0" xfId="0" applyNumberFormat="1" applyFont="1" applyBorder="1" applyAlignment="1" applyProtection="1">
      <alignment horizontal="center" wrapText="1"/>
      <protection/>
    </xf>
    <xf numFmtId="0" fontId="26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2" fontId="34" fillId="0" borderId="14" xfId="0" applyNumberFormat="1" applyFont="1" applyBorder="1" applyAlignment="1">
      <alignment horizontal="center"/>
    </xf>
    <xf numFmtId="0" fontId="21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 quotePrefix="1">
      <alignment horizontal="center" wrapText="1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2" fontId="21" fillId="0" borderId="13" xfId="0" applyNumberFormat="1" applyFont="1" applyBorder="1" applyAlignment="1" applyProtection="1">
      <alignment horizontal="center" wrapText="1"/>
      <protection locked="0"/>
    </xf>
    <xf numFmtId="2" fontId="21" fillId="0" borderId="18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2" fontId="21" fillId="0" borderId="13" xfId="0" applyNumberFormat="1" applyFont="1" applyBorder="1" applyAlignment="1" applyProtection="1">
      <alignment horizontal="center" vertical="center" wrapText="1"/>
      <protection/>
    </xf>
    <xf numFmtId="2" fontId="21" fillId="0" borderId="18" xfId="0" applyNumberFormat="1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 horizontal="center" wrapText="1"/>
      <protection locked="0"/>
    </xf>
    <xf numFmtId="0" fontId="21" fillId="0" borderId="17" xfId="0" applyFont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21" fillId="0" borderId="18" xfId="0" applyFont="1" applyBorder="1" applyAlignment="1" applyProtection="1">
      <alignment horizontal="center" wrapText="1"/>
      <protection locked="0"/>
    </xf>
    <xf numFmtId="0" fontId="21" fillId="0" borderId="15" xfId="0" applyFont="1" applyBorder="1" applyAlignment="1" applyProtection="1">
      <alignment horizontal="left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0" xfId="42" applyNumberFormat="1" applyFont="1" applyAlignment="1" applyProtection="1">
      <alignment/>
      <protection/>
    </xf>
    <xf numFmtId="49" fontId="21" fillId="0" borderId="17" xfId="0" applyNumberFormat="1" applyFont="1" applyBorder="1" applyAlignment="1" applyProtection="1">
      <alignment horizontal="center" wrapText="1"/>
      <protection/>
    </xf>
    <xf numFmtId="185" fontId="21" fillId="0" borderId="17" xfId="0" applyNumberFormat="1" applyFont="1" applyBorder="1" applyAlignment="1" applyProtection="1">
      <alignment horizontal="center" wrapText="1"/>
      <protection/>
    </xf>
    <xf numFmtId="185" fontId="21" fillId="0" borderId="13" xfId="0" applyNumberFormat="1" applyFont="1" applyBorder="1" applyAlignment="1" applyProtection="1">
      <alignment horizontal="center" wrapText="1"/>
      <protection/>
    </xf>
    <xf numFmtId="185" fontId="21" fillId="0" borderId="18" xfId="0" applyNumberFormat="1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6" fillId="0" borderId="0" xfId="0" applyFont="1" applyAlignment="1">
      <alignment horizontal="center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21" fillId="0" borderId="13" xfId="0" applyNumberFormat="1" applyFont="1" applyBorder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2" fontId="21" fillId="0" borderId="17" xfId="0" applyNumberFormat="1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wrapText="1"/>
      <protection/>
    </xf>
    <xf numFmtId="1" fontId="21" fillId="0" borderId="17" xfId="0" applyNumberFormat="1" applyFont="1" applyBorder="1" applyAlignment="1" applyProtection="1">
      <alignment horizontal="center" wrapText="1"/>
      <protection/>
    </xf>
    <xf numFmtId="1" fontId="21" fillId="0" borderId="13" xfId="0" applyNumberFormat="1" applyFont="1" applyBorder="1" applyAlignment="1" applyProtection="1">
      <alignment horizontal="center" wrapText="1"/>
      <protection/>
    </xf>
    <xf numFmtId="1" fontId="21" fillId="0" borderId="18" xfId="0" applyNumberFormat="1" applyFont="1" applyBorder="1" applyAlignment="1" applyProtection="1">
      <alignment horizontal="center" wrapText="1"/>
      <protection/>
    </xf>
    <xf numFmtId="181" fontId="21" fillId="0" borderId="17" xfId="0" applyNumberFormat="1" applyFont="1" applyBorder="1" applyAlignment="1" applyProtection="1">
      <alignment horizontal="center" wrapText="1"/>
      <protection/>
    </xf>
    <xf numFmtId="181" fontId="21" fillId="0" borderId="13" xfId="0" applyNumberFormat="1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left" wrapText="1"/>
      <protection locked="0"/>
    </xf>
    <xf numFmtId="0" fontId="21" fillId="0" borderId="13" xfId="0" applyFont="1" applyBorder="1" applyAlignment="1" applyProtection="1">
      <alignment horizontal="left" wrapText="1"/>
      <protection locked="0"/>
    </xf>
    <xf numFmtId="0" fontId="21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181" fontId="21" fillId="0" borderId="18" xfId="0" applyNumberFormat="1" applyFont="1" applyBorder="1" applyAlignment="1" applyProtection="1">
      <alignment horizontal="center" wrapText="1"/>
      <protection/>
    </xf>
    <xf numFmtId="2" fontId="21" fillId="0" borderId="17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21" fillId="0" borderId="17" xfId="0" applyNumberFormat="1" applyFont="1" applyBorder="1" applyAlignment="1" applyProtection="1">
      <alignment horizontal="center" wrapText="1"/>
      <protection locked="0"/>
    </xf>
    <xf numFmtId="180" fontId="21" fillId="0" borderId="13" xfId="0" applyNumberFormat="1" applyFont="1" applyBorder="1" applyAlignment="1" applyProtection="1">
      <alignment horizontal="center" wrapText="1"/>
      <protection locked="0"/>
    </xf>
    <xf numFmtId="180" fontId="21" fillId="0" borderId="18" xfId="0" applyNumberFormat="1" applyFont="1" applyBorder="1" applyAlignment="1" applyProtection="1">
      <alignment horizontal="center" wrapText="1"/>
      <protection locked="0"/>
    </xf>
    <xf numFmtId="183" fontId="21" fillId="0" borderId="17" xfId="0" applyNumberFormat="1" applyFont="1" applyBorder="1" applyAlignment="1" applyProtection="1">
      <alignment horizontal="left" wrapText="1"/>
      <protection locked="0"/>
    </xf>
    <xf numFmtId="183" fontId="21" fillId="0" borderId="13" xfId="0" applyNumberFormat="1" applyFont="1" applyBorder="1" applyAlignment="1" applyProtection="1">
      <alignment horizontal="left" wrapText="1"/>
      <protection locked="0"/>
    </xf>
    <xf numFmtId="183" fontId="21" fillId="0" borderId="18" xfId="0" applyNumberFormat="1" applyFont="1" applyBorder="1" applyAlignment="1" applyProtection="1">
      <alignment horizontal="left" wrapText="1"/>
      <protection locked="0"/>
    </xf>
    <xf numFmtId="183" fontId="21" fillId="0" borderId="17" xfId="0" applyNumberFormat="1" applyFont="1" applyBorder="1" applyAlignment="1" applyProtection="1">
      <alignment horizontal="center" vertical="center" wrapText="1"/>
      <protection locked="0"/>
    </xf>
    <xf numFmtId="183" fontId="21" fillId="0" borderId="13" xfId="0" applyNumberFormat="1" applyFont="1" applyBorder="1" applyAlignment="1" applyProtection="1">
      <alignment horizontal="center" vertical="center" wrapText="1"/>
      <protection locked="0"/>
    </xf>
    <xf numFmtId="183" fontId="21" fillId="0" borderId="18" xfId="0" applyNumberFormat="1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 quotePrefix="1">
      <alignment horizont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10" fontId="21" fillId="0" borderId="13" xfId="0" applyNumberFormat="1" applyFont="1" applyBorder="1" applyAlignment="1" applyProtection="1">
      <alignment horizontal="center" wrapText="1"/>
      <protection locked="0"/>
    </xf>
    <xf numFmtId="0" fontId="21" fillId="0" borderId="13" xfId="0" applyNumberFormat="1" applyFont="1" applyBorder="1" applyAlignment="1" applyProtection="1">
      <alignment horizontal="center" wrapText="1"/>
      <protection locked="0"/>
    </xf>
    <xf numFmtId="0" fontId="21" fillId="0" borderId="18" xfId="0" applyNumberFormat="1" applyFont="1" applyBorder="1" applyAlignment="1" applyProtection="1">
      <alignment horizontal="center" wrapText="1"/>
      <protection locked="0"/>
    </xf>
    <xf numFmtId="9" fontId="21" fillId="0" borderId="13" xfId="0" applyNumberFormat="1" applyFont="1" applyBorder="1" applyAlignment="1" applyProtection="1">
      <alignment horizontal="center" wrapText="1"/>
      <protection locked="0"/>
    </xf>
    <xf numFmtId="9" fontId="21" fillId="0" borderId="18" xfId="0" applyNumberFormat="1" applyFont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 locked="0"/>
    </xf>
    <xf numFmtId="0" fontId="35" fillId="0" borderId="15" xfId="0" applyFont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center" wrapText="1"/>
      <protection locked="0"/>
    </xf>
    <xf numFmtId="0" fontId="35" fillId="0" borderId="22" xfId="0" applyFont="1" applyBorder="1" applyAlignment="1" applyProtection="1">
      <alignment horizontal="center" wrapText="1"/>
      <protection locked="0"/>
    </xf>
    <xf numFmtId="0" fontId="35" fillId="0" borderId="16" xfId="0" applyFont="1" applyBorder="1" applyAlignment="1" applyProtection="1">
      <alignment horizontal="center" wrapText="1"/>
      <protection locked="0"/>
    </xf>
    <xf numFmtId="0" fontId="35" fillId="0" borderId="23" xfId="0" applyFont="1" applyBorder="1" applyAlignment="1" applyProtection="1">
      <alignment horizontal="center" wrapText="1"/>
      <protection locked="0"/>
    </xf>
    <xf numFmtId="10" fontId="21" fillId="0" borderId="17" xfId="0" applyNumberFormat="1" applyFont="1" applyBorder="1" applyAlignment="1" applyProtection="1">
      <alignment horizontal="center" wrapText="1"/>
      <protection locked="0"/>
    </xf>
    <xf numFmtId="10" fontId="21" fillId="0" borderId="18" xfId="0" applyNumberFormat="1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2" fontId="21" fillId="0" borderId="17" xfId="0" applyNumberFormat="1" applyFont="1" applyBorder="1" applyAlignment="1" applyProtection="1">
      <alignment horizontal="center" wrapText="1"/>
      <protection/>
    </xf>
    <xf numFmtId="2" fontId="21" fillId="0" borderId="13" xfId="0" applyNumberFormat="1" applyFont="1" applyBorder="1" applyAlignment="1" applyProtection="1">
      <alignment horizontal="center" wrapText="1"/>
      <protection/>
    </xf>
    <xf numFmtId="2" fontId="21" fillId="0" borderId="18" xfId="0" applyNumberFormat="1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2" fontId="21" fillId="0" borderId="19" xfId="0" applyNumberFormat="1" applyFont="1" applyBorder="1" applyAlignment="1" applyProtection="1">
      <alignment horizontal="center" wrapText="1"/>
      <protection/>
    </xf>
    <xf numFmtId="9" fontId="21" fillId="0" borderId="17" xfId="0" applyNumberFormat="1" applyFont="1" applyBorder="1" applyAlignment="1" applyProtection="1">
      <alignment horizontal="center" wrapText="1"/>
      <protection/>
    </xf>
    <xf numFmtId="9" fontId="21" fillId="0" borderId="13" xfId="0" applyNumberFormat="1" applyFont="1" applyBorder="1" applyAlignment="1" applyProtection="1">
      <alignment horizontal="center" wrapText="1"/>
      <protection/>
    </xf>
    <xf numFmtId="9" fontId="21" fillId="0" borderId="18" xfId="0" applyNumberFormat="1" applyFont="1" applyBorder="1" applyAlignment="1" applyProtection="1">
      <alignment horizontal="center" wrapText="1"/>
      <protection/>
    </xf>
    <xf numFmtId="0" fontId="26" fillId="0" borderId="16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0" xfId="0" applyFont="1" applyAlignment="1">
      <alignment wrapText="1"/>
    </xf>
    <xf numFmtId="1" fontId="21" fillId="0" borderId="13" xfId="0" applyNumberFormat="1" applyFont="1" applyBorder="1" applyAlignment="1" applyProtection="1">
      <alignment horizontal="center" wrapText="1"/>
      <protection locked="0"/>
    </xf>
    <xf numFmtId="1" fontId="21" fillId="0" borderId="18" xfId="0" applyNumberFormat="1" applyFont="1" applyBorder="1" applyAlignment="1" applyProtection="1">
      <alignment horizontal="center" wrapText="1"/>
      <protection locked="0"/>
    </xf>
    <xf numFmtId="1" fontId="21" fillId="0" borderId="17" xfId="0" applyNumberFormat="1" applyFont="1" applyBorder="1" applyAlignment="1" applyProtection="1">
      <alignment horizontal="center" wrapText="1"/>
      <protection locked="0"/>
    </xf>
    <xf numFmtId="10" fontId="21" fillId="0" borderId="17" xfId="0" applyNumberFormat="1" applyFont="1" applyBorder="1" applyAlignment="1" applyProtection="1">
      <alignment horizontal="center" vertical="center" wrapText="1"/>
      <protection locked="0"/>
    </xf>
    <xf numFmtId="10" fontId="21" fillId="0" borderId="13" xfId="0" applyNumberFormat="1" applyFont="1" applyBorder="1" applyAlignment="1" applyProtection="1">
      <alignment horizontal="center" vertical="center" wrapText="1"/>
      <protection locked="0"/>
    </xf>
    <xf numFmtId="10" fontId="21" fillId="0" borderId="18" xfId="0" applyNumberFormat="1" applyFont="1" applyBorder="1" applyAlignment="1" applyProtection="1">
      <alignment horizontal="center" vertical="center" wrapText="1"/>
      <protection locked="0"/>
    </xf>
    <xf numFmtId="183" fontId="21" fillId="0" borderId="13" xfId="0" applyNumberFormat="1" applyFont="1" applyBorder="1" applyAlignment="1" applyProtection="1">
      <alignment horizontal="center" wrapText="1"/>
      <protection locked="0"/>
    </xf>
    <xf numFmtId="183" fontId="21" fillId="0" borderId="18" xfId="0" applyNumberFormat="1" applyFont="1" applyBorder="1" applyAlignment="1" applyProtection="1">
      <alignment horizont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wrapText="1"/>
      <protection locked="0"/>
    </xf>
    <xf numFmtId="0" fontId="21" fillId="0" borderId="15" xfId="0" applyFont="1" applyBorder="1" applyAlignment="1" applyProtection="1">
      <alignment horizontal="center" wrapText="1"/>
      <protection locked="0"/>
    </xf>
    <xf numFmtId="0" fontId="21" fillId="0" borderId="21" xfId="0" applyFont="1" applyBorder="1" applyAlignment="1" applyProtection="1">
      <alignment horizontal="center" wrapText="1"/>
      <protection locked="0"/>
    </xf>
    <xf numFmtId="0" fontId="21" fillId="0" borderId="22" xfId="0" applyFont="1" applyBorder="1" applyAlignment="1" applyProtection="1">
      <alignment horizontal="center" wrapText="1"/>
      <protection locked="0"/>
    </xf>
    <xf numFmtId="0" fontId="21" fillId="0" borderId="16" xfId="0" applyFont="1" applyBorder="1" applyAlignment="1" applyProtection="1">
      <alignment horizontal="center" wrapText="1"/>
      <protection locked="0"/>
    </xf>
    <xf numFmtId="0" fontId="21" fillId="0" borderId="23" xfId="0" applyFont="1" applyBorder="1" applyAlignment="1" applyProtection="1">
      <alignment horizontal="center" wrapText="1"/>
      <protection locked="0"/>
    </xf>
    <xf numFmtId="180" fontId="21" fillId="0" borderId="17" xfId="0" applyNumberFormat="1" applyFont="1" applyBorder="1" applyAlignment="1" applyProtection="1">
      <alignment horizontal="center" wrapText="1"/>
      <protection locked="0"/>
    </xf>
    <xf numFmtId="2" fontId="21" fillId="0" borderId="13" xfId="0" applyNumberFormat="1" applyFont="1" applyBorder="1" applyAlignment="1" applyProtection="1">
      <alignment horizontal="center" vertical="center" wrapText="1"/>
      <protection locked="0"/>
    </xf>
    <xf numFmtId="2" fontId="21" fillId="0" borderId="18" xfId="0" applyNumberFormat="1" applyFont="1" applyBorder="1" applyAlignment="1" applyProtection="1">
      <alignment horizontal="center" vertical="center" wrapText="1"/>
      <protection locked="0"/>
    </xf>
    <xf numFmtId="3" fontId="21" fillId="0" borderId="17" xfId="0" applyNumberFormat="1" applyFont="1" applyBorder="1" applyAlignment="1" applyProtection="1">
      <alignment horizontal="center" wrapText="1"/>
      <protection locked="0"/>
    </xf>
    <xf numFmtId="3" fontId="21" fillId="0" borderId="13" xfId="0" applyNumberFormat="1" applyFont="1" applyBorder="1" applyAlignment="1" applyProtection="1">
      <alignment horizontal="center" wrapText="1"/>
      <protection locked="0"/>
    </xf>
    <xf numFmtId="3" fontId="21" fillId="0" borderId="18" xfId="0" applyNumberFormat="1" applyFont="1" applyBorder="1" applyAlignment="1" applyProtection="1">
      <alignment horizontal="center" wrapText="1"/>
      <protection locked="0"/>
    </xf>
    <xf numFmtId="0" fontId="21" fillId="0" borderId="17" xfId="0" applyFont="1" applyBorder="1" applyAlignment="1" applyProtection="1">
      <alignment horizontal="left"/>
      <protection/>
    </xf>
    <xf numFmtId="0" fontId="21" fillId="0" borderId="13" xfId="0" applyFont="1" applyBorder="1" applyAlignment="1" applyProtection="1">
      <alignment horizontal="left"/>
      <protection/>
    </xf>
    <xf numFmtId="0" fontId="21" fillId="0" borderId="18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 locked="0"/>
    </xf>
    <xf numFmtId="0" fontId="26" fillId="0" borderId="16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u val="none"/>
        <color indexed="12"/>
      </font>
      <fill>
        <patternFill patternType="none">
          <bgColor indexed="65"/>
        </patternFill>
      </fill>
    </dxf>
    <dxf>
      <font>
        <u val="none"/>
        <color indexed="14"/>
      </font>
      <fill>
        <patternFill patternType="none">
          <bgColor indexed="65"/>
        </patternFill>
      </fill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8;&#1041;&#1054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aev\&#1056;&#1072;&#1073;&#1086;&#1095;&#1080;&#1081;%20&#1089;&#1090;&#1086;&#1083;\&#1055;&#1056;&#1054;&#1058;&#1054;&#1050;&#1054;&#1051;\&#1055;&#1056;&#1048;&#1041;&#1054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ИБОР"/>
      <sheetName val="уст"/>
      <sheetName val="установки"/>
      <sheetName val="РЭС"/>
    </sheetNames>
    <sheetDataSet>
      <sheetData sheetId="2">
        <row r="1">
          <cell r="AF1" t="str">
            <v>Заказчик / Организация:</v>
          </cell>
        </row>
        <row r="2">
          <cell r="AF2" t="str">
            <v>Объект / Подстанция:</v>
          </cell>
        </row>
        <row r="3">
          <cell r="AF3" t="str">
            <v>Адрес / Оборудование:</v>
          </cell>
        </row>
        <row r="4">
          <cell r="AF4" t="str">
            <v>Дата испытания:</v>
          </cell>
        </row>
        <row r="5">
          <cell r="AF5" t="str">
            <v>Причина испытания:</v>
          </cell>
        </row>
        <row r="6">
          <cell r="AF6" t="str">
            <v>Климатические условия: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C5" sqref="C5"/>
    </sheetView>
  </sheetViews>
  <sheetFormatPr defaultColWidth="9.140625" defaultRowHeight="12.75"/>
  <sheetData>
    <row r="1" spans="1:7" ht="12.75">
      <c r="A1" s="5" t="s">
        <v>70</v>
      </c>
      <c r="B1" s="5" t="s">
        <v>71</v>
      </c>
      <c r="C1" s="5" t="s">
        <v>72</v>
      </c>
      <c r="D1" s="5" t="s">
        <v>73</v>
      </c>
      <c r="E1" s="5" t="s">
        <v>74</v>
      </c>
      <c r="F1" s="5" t="s">
        <v>75</v>
      </c>
      <c r="G1" s="5" t="s">
        <v>76</v>
      </c>
    </row>
    <row r="2" spans="2:7" ht="12.75">
      <c r="B2" t="s">
        <v>9</v>
      </c>
      <c r="C2" t="s">
        <v>72</v>
      </c>
      <c r="D2" t="s">
        <v>7</v>
      </c>
      <c r="E2" t="s">
        <v>77</v>
      </c>
      <c r="F2">
        <v>110</v>
      </c>
      <c r="G2" t="s">
        <v>78</v>
      </c>
    </row>
    <row r="3" spans="2:7" ht="12.75">
      <c r="B3" t="s">
        <v>6</v>
      </c>
      <c r="D3" t="s">
        <v>79</v>
      </c>
      <c r="E3" t="s">
        <v>8</v>
      </c>
      <c r="F3">
        <v>35</v>
      </c>
      <c r="G3" t="s">
        <v>80</v>
      </c>
    </row>
    <row r="4" spans="2:7" ht="12.75">
      <c r="B4" t="s">
        <v>16</v>
      </c>
      <c r="C4" t="s">
        <v>81</v>
      </c>
      <c r="D4" t="s">
        <v>82</v>
      </c>
      <c r="E4" t="s">
        <v>83</v>
      </c>
      <c r="F4">
        <v>10</v>
      </c>
      <c r="G4" t="s">
        <v>84</v>
      </c>
    </row>
    <row r="5" spans="3:7" ht="12.75">
      <c r="C5" t="s">
        <v>85</v>
      </c>
      <c r="F5">
        <v>0.4</v>
      </c>
      <c r="G5" t="s">
        <v>199</v>
      </c>
    </row>
    <row r="6" spans="6:7" ht="12.75">
      <c r="F6">
        <v>0</v>
      </c>
      <c r="G6" t="s">
        <v>86</v>
      </c>
    </row>
    <row r="7" ht="12.75">
      <c r="G7" t="s">
        <v>87</v>
      </c>
    </row>
    <row r="8" ht="12.75">
      <c r="G8" t="s">
        <v>88</v>
      </c>
    </row>
    <row r="9" spans="3:4" ht="12.75">
      <c r="C9" s="52"/>
      <c r="D9" s="53"/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3" shapeId="1009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C134"/>
  <sheetViews>
    <sheetView showGridLines="0" tabSelected="1" zoomScalePageLayoutView="0" workbookViewId="0" topLeftCell="A88">
      <selection activeCell="C109" sqref="C109:BB116"/>
    </sheetView>
  </sheetViews>
  <sheetFormatPr defaultColWidth="9.140625" defaultRowHeight="12.75"/>
  <cols>
    <col min="1" max="53" width="2.00390625" style="0" customWidth="1"/>
    <col min="54" max="54" width="2.28125" style="0" customWidth="1"/>
    <col min="55" max="55" width="3.00390625" style="0" customWidth="1"/>
    <col min="56" max="56" width="5.00390625" style="0" customWidth="1"/>
    <col min="57" max="57" width="7.28125" style="0" customWidth="1"/>
    <col min="58" max="58" width="6.8515625" style="0" customWidth="1"/>
    <col min="59" max="59" width="5.421875" style="0" customWidth="1"/>
    <col min="61" max="61" width="8.7109375" style="0" hidden="1" customWidth="1"/>
    <col min="62" max="62" width="6.28125" style="0" hidden="1" customWidth="1"/>
    <col min="63" max="63" width="10.28125" style="0" customWidth="1"/>
    <col min="64" max="64" width="8.7109375" style="0" hidden="1" customWidth="1"/>
    <col min="65" max="69" width="8.7109375" style="0" customWidth="1"/>
  </cols>
  <sheetData>
    <row r="1" spans="1:64" s="1" customFormat="1" ht="12.75" customHeight="1">
      <c r="A1" s="95" t="s">
        <v>255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69"/>
      <c r="AB1" s="69"/>
      <c r="AC1" s="69"/>
      <c r="AD1" s="70"/>
      <c r="AE1" s="70"/>
      <c r="AF1" s="70" t="str">
        <f>'[2]Лист3'!$AF1</f>
        <v>Заказчик / Организация:</v>
      </c>
      <c r="AG1" s="62"/>
      <c r="AH1" s="62"/>
      <c r="AI1" s="62"/>
      <c r="AJ1" s="62"/>
      <c r="AK1" s="62"/>
      <c r="AL1" s="62"/>
      <c r="AM1" s="3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D1" s="2" t="s">
        <v>0</v>
      </c>
      <c r="BE1" s="3"/>
      <c r="BF1" s="3"/>
      <c r="BG1" s="3"/>
      <c r="BH1" s="3"/>
      <c r="BI1" s="3"/>
      <c r="BJ1" s="3"/>
      <c r="BK1" s="4"/>
      <c r="BL1" s="5"/>
    </row>
    <row r="2" spans="1:64" s="1" customFormat="1" ht="12.75" customHeight="1">
      <c r="A2" s="95" t="s">
        <v>256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69"/>
      <c r="AB2" s="69"/>
      <c r="AC2" s="69"/>
      <c r="AD2" s="70"/>
      <c r="AE2" s="70"/>
      <c r="AF2" s="70" t="str">
        <f>'[2]Лист3'!$AF2</f>
        <v>Объект / Подстанция:</v>
      </c>
      <c r="AG2" s="62"/>
      <c r="AH2" s="62"/>
      <c r="AI2" s="62"/>
      <c r="AJ2" s="32"/>
      <c r="AK2" s="32"/>
      <c r="AL2" s="32"/>
      <c r="AM2" s="33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D2" s="98" t="s">
        <v>1</v>
      </c>
      <c r="BE2" s="99"/>
      <c r="BF2" s="98" t="s">
        <v>2</v>
      </c>
      <c r="BG2" s="99"/>
      <c r="BH2" s="8" t="s">
        <v>3</v>
      </c>
      <c r="BI2" s="9"/>
      <c r="BJ2" s="10" t="s">
        <v>4</v>
      </c>
      <c r="BK2" s="10" t="s">
        <v>5</v>
      </c>
      <c r="BL2" s="7"/>
    </row>
    <row r="3" spans="1:64" s="1" customFormat="1" ht="12.75" customHeight="1">
      <c r="A3" s="95" t="s">
        <v>257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69"/>
      <c r="AB3" s="69"/>
      <c r="AC3" s="69"/>
      <c r="AD3" s="70"/>
      <c r="AE3" s="70"/>
      <c r="AF3" s="70" t="str">
        <f>'[2]Лист3'!$AF3</f>
        <v>Адрес / Оборудование:</v>
      </c>
      <c r="AG3" s="62"/>
      <c r="AH3" s="62"/>
      <c r="AI3" s="62"/>
      <c r="AJ3" s="32"/>
      <c r="AK3" s="32"/>
      <c r="AL3" s="32"/>
      <c r="AM3" s="63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D3" s="112" t="s">
        <v>16</v>
      </c>
      <c r="BE3" s="113"/>
      <c r="BF3" s="114" t="s">
        <v>82</v>
      </c>
      <c r="BG3" s="115"/>
      <c r="BH3" s="11">
        <v>10</v>
      </c>
      <c r="BI3" s="12">
        <f>SQRT(BH3)</f>
        <v>3.1622776601683795</v>
      </c>
      <c r="BJ3" s="13">
        <f>BJ7+BJ5+BJ4</f>
        <v>3</v>
      </c>
      <c r="BK3" s="54">
        <f>IF(BI3&lt;51,BL4-(BI3-10)/((50-10)/(BL4-BL5)),BL5-(BI3-50)/((500-50)/(BL5-BL7)))</f>
        <v>1.5512829175487373</v>
      </c>
      <c r="BL3" s="14"/>
    </row>
    <row r="4" spans="1:81" s="1" customFormat="1" ht="12.75" customHeight="1">
      <c r="A4" s="95" t="s">
        <v>258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73"/>
      <c r="AB4" s="73"/>
      <c r="AC4" s="69"/>
      <c r="AD4" s="70"/>
      <c r="AE4" s="70"/>
      <c r="AF4" s="70" t="str">
        <f>'[2]Лист3'!$AF4</f>
        <v>Дата испытания:</v>
      </c>
      <c r="AG4" s="62"/>
      <c r="AH4" s="62"/>
      <c r="AI4" s="62"/>
      <c r="AJ4" s="32"/>
      <c r="AK4" s="32"/>
      <c r="AL4" s="32"/>
      <c r="AM4" s="64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D4" s="15" t="s">
        <v>9</v>
      </c>
      <c r="BE4" s="16">
        <f>IF(BD3="Глина",1,IF(BD3="Суглинок",2,3))</f>
        <v>3</v>
      </c>
      <c r="BF4" s="17" t="s">
        <v>10</v>
      </c>
      <c r="BG4" s="17">
        <f>IF(BF3="Ниже нормы",1,IF(BF3="Нормальная",2,3))</f>
        <v>1</v>
      </c>
      <c r="BH4" s="17"/>
      <c r="BI4" s="18"/>
      <c r="BJ4" s="18">
        <f>IF(BE4=1,IF(BG4&lt;2,2,IF(BG4&lt;3,3,10)),0)</f>
        <v>0</v>
      </c>
      <c r="BK4" s="19" t="s">
        <v>11</v>
      </c>
      <c r="BL4" s="20">
        <f>((BJ3-3)/13.07)+1.5</f>
        <v>1.5</v>
      </c>
      <c r="BM4" s="21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</row>
    <row r="5" spans="1:65" s="1" customFormat="1" ht="12.75" customHeight="1">
      <c r="A5" s="95" t="s">
        <v>259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73"/>
      <c r="AB5" s="73"/>
      <c r="AC5" s="69"/>
      <c r="AD5" s="74"/>
      <c r="AE5" s="70"/>
      <c r="AF5" s="70" t="str">
        <f>'[2]Лист3'!$AF5</f>
        <v>Причина испытания:</v>
      </c>
      <c r="AG5" s="65"/>
      <c r="AH5" s="65"/>
      <c r="AI5" s="65"/>
      <c r="AJ5" s="32"/>
      <c r="AK5" s="32"/>
      <c r="AL5" s="32"/>
      <c r="AM5" s="33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D5" s="15" t="s">
        <v>13</v>
      </c>
      <c r="BE5" s="16">
        <f>BE4</f>
        <v>3</v>
      </c>
      <c r="BF5" s="17" t="s">
        <v>14</v>
      </c>
      <c r="BG5" s="17">
        <f>BG4</f>
        <v>1</v>
      </c>
      <c r="BH5" s="17"/>
      <c r="BI5" s="18"/>
      <c r="BJ5" s="18">
        <f>IF(BE5=2,IF(BG5&lt;2,3,IF(BG5&lt;3,5,20)),0)</f>
        <v>0</v>
      </c>
      <c r="BK5" s="19" t="s">
        <v>15</v>
      </c>
      <c r="BL5" s="20">
        <f>((BJ3-3)/34)+1.2</f>
        <v>1.2</v>
      </c>
      <c r="BM5" s="23"/>
    </row>
    <row r="6" spans="1:56" ht="12.75" customHeight="1">
      <c r="A6" s="95" t="s">
        <v>260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69"/>
      <c r="AB6" s="69"/>
      <c r="AC6" s="69"/>
      <c r="AD6" s="74"/>
      <c r="AE6" s="70"/>
      <c r="AF6" s="70" t="str">
        <f>'[2]Лист3'!$AF6</f>
        <v>Климатические условия:</v>
      </c>
      <c r="AG6" s="65"/>
      <c r="AH6" s="65"/>
      <c r="AI6" s="65"/>
      <c r="AJ6" s="32"/>
      <c r="AK6" s="32"/>
      <c r="AL6" s="32"/>
      <c r="AM6" s="33"/>
      <c r="AN6" s="72" t="s">
        <v>12</v>
      </c>
      <c r="AO6" s="72"/>
      <c r="AP6" s="116" t="s">
        <v>237</v>
      </c>
      <c r="AQ6" s="116"/>
      <c r="AR6" s="71"/>
      <c r="AS6" s="72"/>
      <c r="AT6" s="72"/>
      <c r="AU6" s="72"/>
      <c r="AV6" s="116"/>
      <c r="AW6" s="116"/>
      <c r="AX6" s="71"/>
      <c r="AY6" s="71"/>
      <c r="AZ6" s="71"/>
      <c r="BA6" s="71"/>
      <c r="BB6" s="71"/>
      <c r="BD6" s="23"/>
    </row>
    <row r="7" spans="1:65" ht="12.7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BD7" s="15" t="s">
        <v>16</v>
      </c>
      <c r="BE7" s="16">
        <f>BE5</f>
        <v>3</v>
      </c>
      <c r="BF7" s="17" t="s">
        <v>17</v>
      </c>
      <c r="BG7" s="17">
        <f>BG5</f>
        <v>1</v>
      </c>
      <c r="BH7" s="17"/>
      <c r="BI7" s="18"/>
      <c r="BJ7" s="18">
        <f>IF(BE7=3,IF(BG7&lt;2,3,IF(BG7&lt;3,10,50)),0)</f>
        <v>3</v>
      </c>
      <c r="BK7" s="19" t="s">
        <v>18</v>
      </c>
      <c r="BL7" s="20">
        <f>((BJ3-3)/56.66)+1.1</f>
        <v>1.1</v>
      </c>
      <c r="BM7" s="23"/>
    </row>
    <row r="8" spans="18:65" ht="15">
      <c r="R8" s="100" t="s">
        <v>19</v>
      </c>
      <c r="S8" s="100"/>
      <c r="T8" s="100"/>
      <c r="U8" s="100"/>
      <c r="V8" s="100"/>
      <c r="W8" s="100"/>
      <c r="X8" s="100"/>
      <c r="Y8" s="100"/>
      <c r="Z8" s="100"/>
      <c r="AA8" s="100"/>
      <c r="AB8" s="101" t="s">
        <v>20</v>
      </c>
      <c r="AC8" s="101"/>
      <c r="AD8" s="101"/>
      <c r="AE8" s="101"/>
      <c r="AF8" s="101"/>
      <c r="AG8" s="101"/>
      <c r="AH8" s="101"/>
      <c r="AI8" s="24"/>
      <c r="BD8" s="23"/>
      <c r="BE8" s="23"/>
      <c r="BI8" s="23"/>
      <c r="BJ8" s="23"/>
      <c r="BK8" s="23"/>
      <c r="BL8" s="23"/>
      <c r="BM8" s="23"/>
    </row>
    <row r="9" spans="1:65" ht="12.75" customHeight="1">
      <c r="A9" s="107" t="s">
        <v>95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D9" s="23"/>
      <c r="BE9" s="23"/>
      <c r="BI9" s="23"/>
      <c r="BJ9" s="23"/>
      <c r="BK9" s="23"/>
      <c r="BL9" s="23"/>
      <c r="BM9" s="23"/>
    </row>
    <row r="10" spans="14:65" ht="7.5" customHeight="1">
      <c r="N10" s="26"/>
      <c r="O10" s="26"/>
      <c r="P10" s="27"/>
      <c r="Q10" s="27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8"/>
      <c r="AI10" s="29"/>
      <c r="BD10" s="23"/>
      <c r="BE10" s="23"/>
      <c r="BI10" s="23"/>
      <c r="BJ10" s="23"/>
      <c r="BK10" s="23"/>
      <c r="BL10" s="23"/>
      <c r="BM10" s="23"/>
    </row>
    <row r="11" spans="1:56" ht="12.75">
      <c r="A11" s="30" t="s">
        <v>96</v>
      </c>
      <c r="B11" s="3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2"/>
      <c r="BD11" s="38"/>
    </row>
    <row r="12" spans="1:56" ht="18.75" customHeight="1">
      <c r="A12" s="109" t="s">
        <v>21</v>
      </c>
      <c r="B12" s="111"/>
      <c r="C12" s="87" t="s">
        <v>97</v>
      </c>
      <c r="D12" s="87"/>
      <c r="E12" s="87"/>
      <c r="F12" s="88"/>
      <c r="G12" s="86" t="s">
        <v>98</v>
      </c>
      <c r="H12" s="87"/>
      <c r="I12" s="87"/>
      <c r="J12" s="88"/>
      <c r="K12" s="87" t="s">
        <v>99</v>
      </c>
      <c r="L12" s="87"/>
      <c r="M12" s="87"/>
      <c r="N12" s="88"/>
      <c r="O12" s="87" t="s">
        <v>115</v>
      </c>
      <c r="P12" s="87"/>
      <c r="Q12" s="87"/>
      <c r="R12" s="88"/>
      <c r="S12" s="87" t="s">
        <v>103</v>
      </c>
      <c r="T12" s="87"/>
      <c r="U12" s="87"/>
      <c r="V12" s="88"/>
      <c r="W12" s="86" t="s">
        <v>104</v>
      </c>
      <c r="X12" s="87"/>
      <c r="Y12" s="87"/>
      <c r="Z12" s="88"/>
      <c r="AA12" s="87" t="s">
        <v>105</v>
      </c>
      <c r="AB12" s="87"/>
      <c r="AC12" s="87"/>
      <c r="AD12" s="88"/>
      <c r="AE12" s="87" t="s">
        <v>116</v>
      </c>
      <c r="AF12" s="87"/>
      <c r="AG12" s="87"/>
      <c r="AH12" s="88"/>
      <c r="AI12" s="87" t="s">
        <v>106</v>
      </c>
      <c r="AJ12" s="87"/>
      <c r="AK12" s="87"/>
      <c r="AL12" s="88"/>
      <c r="AM12" s="86" t="s">
        <v>107</v>
      </c>
      <c r="AN12" s="87"/>
      <c r="AO12" s="87"/>
      <c r="AP12" s="88"/>
      <c r="AQ12" s="86" t="s">
        <v>101</v>
      </c>
      <c r="AR12" s="87"/>
      <c r="AS12" s="87"/>
      <c r="AT12" s="88"/>
      <c r="AU12" s="87" t="s">
        <v>102</v>
      </c>
      <c r="AV12" s="87"/>
      <c r="AW12" s="87"/>
      <c r="AX12" s="88"/>
      <c r="AY12" s="87" t="s">
        <v>236</v>
      </c>
      <c r="AZ12" s="87"/>
      <c r="BA12" s="87"/>
      <c r="BB12" s="88"/>
      <c r="BC12" s="32"/>
      <c r="BD12" s="38"/>
    </row>
    <row r="13" spans="1:56" ht="12.75" customHeight="1">
      <c r="A13" s="86">
        <v>1</v>
      </c>
      <c r="B13" s="88"/>
      <c r="C13" s="87">
        <v>258</v>
      </c>
      <c r="D13" s="87"/>
      <c r="E13" s="87"/>
      <c r="F13" s="88"/>
      <c r="G13" s="87">
        <v>588</v>
      </c>
      <c r="H13" s="87"/>
      <c r="I13" s="87"/>
      <c r="J13" s="88"/>
      <c r="K13" s="87">
        <v>1985</v>
      </c>
      <c r="L13" s="87"/>
      <c r="M13" s="87"/>
      <c r="N13" s="88"/>
      <c r="O13" s="87" t="s">
        <v>231</v>
      </c>
      <c r="P13" s="87"/>
      <c r="Q13" s="87"/>
      <c r="R13" s="88"/>
      <c r="S13" s="87" t="s">
        <v>89</v>
      </c>
      <c r="T13" s="87"/>
      <c r="U13" s="87"/>
      <c r="V13" s="88"/>
      <c r="W13" s="87">
        <v>258962</v>
      </c>
      <c r="X13" s="87"/>
      <c r="Y13" s="87"/>
      <c r="Z13" s="88"/>
      <c r="AA13" s="87">
        <v>1998</v>
      </c>
      <c r="AB13" s="87"/>
      <c r="AC13" s="87"/>
      <c r="AD13" s="88"/>
      <c r="AE13" s="87" t="s">
        <v>114</v>
      </c>
      <c r="AF13" s="87"/>
      <c r="AG13" s="87"/>
      <c r="AH13" s="88"/>
      <c r="AI13" s="87">
        <v>100</v>
      </c>
      <c r="AJ13" s="87"/>
      <c r="AK13" s="87"/>
      <c r="AL13" s="88"/>
      <c r="AM13" s="87" t="s">
        <v>108</v>
      </c>
      <c r="AN13" s="87"/>
      <c r="AO13" s="87"/>
      <c r="AP13" s="88"/>
      <c r="AQ13" s="87" t="s">
        <v>100</v>
      </c>
      <c r="AR13" s="87"/>
      <c r="AS13" s="87"/>
      <c r="AT13" s="88"/>
      <c r="AU13" s="87" t="s">
        <v>225</v>
      </c>
      <c r="AV13" s="87"/>
      <c r="AW13" s="87"/>
      <c r="AX13" s="88"/>
      <c r="AY13" s="87">
        <v>4.5</v>
      </c>
      <c r="AZ13" s="87"/>
      <c r="BA13" s="87"/>
      <c r="BB13" s="88"/>
      <c r="BC13" s="32"/>
      <c r="BD13" s="38"/>
    </row>
    <row r="14" spans="14:65" ht="7.5" customHeight="1">
      <c r="N14" s="26"/>
      <c r="O14" s="26"/>
      <c r="P14" s="27"/>
      <c r="Q14" s="2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8"/>
      <c r="AI14" s="29"/>
      <c r="BD14" s="23"/>
      <c r="BE14" s="23"/>
      <c r="BI14" s="23"/>
      <c r="BJ14" s="23"/>
      <c r="BK14" s="23"/>
      <c r="BL14" s="23"/>
      <c r="BM14" s="23"/>
    </row>
    <row r="15" spans="1:56" ht="12.75" hidden="1">
      <c r="A15" s="30" t="s">
        <v>187</v>
      </c>
      <c r="B15" s="31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2"/>
      <c r="BD15" s="38"/>
    </row>
    <row r="16" spans="1:56" ht="18.75" customHeight="1" hidden="1">
      <c r="A16" s="129" t="s">
        <v>21</v>
      </c>
      <c r="B16" s="129"/>
      <c r="C16" s="109" t="s">
        <v>208</v>
      </c>
      <c r="D16" s="110"/>
      <c r="E16" s="110"/>
      <c r="F16" s="111"/>
      <c r="G16" s="109" t="s">
        <v>209</v>
      </c>
      <c r="H16" s="110"/>
      <c r="I16" s="110"/>
      <c r="J16" s="111"/>
      <c r="K16" s="109" t="s">
        <v>226</v>
      </c>
      <c r="L16" s="110"/>
      <c r="M16" s="110"/>
      <c r="N16" s="111"/>
      <c r="O16" s="109" t="s">
        <v>219</v>
      </c>
      <c r="P16" s="110"/>
      <c r="Q16" s="110"/>
      <c r="R16" s="111"/>
      <c r="S16" s="109" t="s">
        <v>218</v>
      </c>
      <c r="T16" s="110"/>
      <c r="U16" s="110"/>
      <c r="V16" s="111"/>
      <c r="W16" s="109" t="s">
        <v>217</v>
      </c>
      <c r="X16" s="110"/>
      <c r="Y16" s="110"/>
      <c r="Z16" s="111"/>
      <c r="AA16" s="109" t="s">
        <v>220</v>
      </c>
      <c r="AB16" s="110"/>
      <c r="AC16" s="110"/>
      <c r="AD16" s="111"/>
      <c r="AE16" s="109" t="s">
        <v>216</v>
      </c>
      <c r="AF16" s="110"/>
      <c r="AG16" s="110"/>
      <c r="AH16" s="111"/>
      <c r="AI16" s="109" t="s">
        <v>213</v>
      </c>
      <c r="AJ16" s="110"/>
      <c r="AK16" s="110"/>
      <c r="AL16" s="111"/>
      <c r="AM16" s="198" t="s">
        <v>221</v>
      </c>
      <c r="AN16" s="198"/>
      <c r="AO16" s="198"/>
      <c r="AP16" s="199"/>
      <c r="AQ16" s="180" t="s">
        <v>214</v>
      </c>
      <c r="AR16" s="181"/>
      <c r="AS16" s="181"/>
      <c r="AT16" s="182"/>
      <c r="AU16" s="180" t="s">
        <v>215</v>
      </c>
      <c r="AV16" s="181"/>
      <c r="AW16" s="181"/>
      <c r="AX16" s="182"/>
      <c r="AY16" s="90" t="s">
        <v>48</v>
      </c>
      <c r="AZ16" s="91"/>
      <c r="BA16" s="91"/>
      <c r="BB16" s="92"/>
      <c r="BC16" s="32"/>
      <c r="BD16" s="38"/>
    </row>
    <row r="17" spans="1:56" ht="12.75" customHeight="1" hidden="1">
      <c r="A17" s="129">
        <v>1</v>
      </c>
      <c r="B17" s="129"/>
      <c r="C17" s="79" t="s">
        <v>180</v>
      </c>
      <c r="D17" s="79"/>
      <c r="E17" s="79"/>
      <c r="F17" s="80"/>
      <c r="G17" s="79" t="s">
        <v>212</v>
      </c>
      <c r="H17" s="79"/>
      <c r="I17" s="79"/>
      <c r="J17" s="80"/>
      <c r="K17" s="79">
        <v>50</v>
      </c>
      <c r="L17" s="79"/>
      <c r="M17" s="79"/>
      <c r="N17" s="80"/>
      <c r="O17" s="79">
        <v>100</v>
      </c>
      <c r="P17" s="79"/>
      <c r="Q17" s="79"/>
      <c r="R17" s="80"/>
      <c r="S17" s="79">
        <v>3</v>
      </c>
      <c r="T17" s="79"/>
      <c r="U17" s="79"/>
      <c r="V17" s="80"/>
      <c r="W17" s="79">
        <v>11.3</v>
      </c>
      <c r="X17" s="79"/>
      <c r="Y17" s="79"/>
      <c r="Z17" s="80"/>
      <c r="AA17" s="79"/>
      <c r="AB17" s="79"/>
      <c r="AC17" s="79"/>
      <c r="AD17" s="80"/>
      <c r="AE17" s="79"/>
      <c r="AF17" s="79"/>
      <c r="AG17" s="79"/>
      <c r="AH17" s="80"/>
      <c r="AI17" s="79"/>
      <c r="AJ17" s="79"/>
      <c r="AK17" s="79"/>
      <c r="AL17" s="80"/>
      <c r="AM17" s="79"/>
      <c r="AN17" s="79"/>
      <c r="AO17" s="79"/>
      <c r="AP17" s="80"/>
      <c r="AQ17" s="161"/>
      <c r="AR17" s="150"/>
      <c r="AS17" s="150"/>
      <c r="AT17" s="162"/>
      <c r="AU17" s="161"/>
      <c r="AV17" s="150"/>
      <c r="AW17" s="150"/>
      <c r="AX17" s="162"/>
      <c r="AY17" s="76"/>
      <c r="AZ17" s="77"/>
      <c r="BA17" s="77"/>
      <c r="BB17" s="78"/>
      <c r="BC17" s="32"/>
      <c r="BD17" s="38"/>
    </row>
    <row r="18" spans="1:56" ht="12.75" customHeight="1" hidden="1">
      <c r="A18" s="129">
        <v>2</v>
      </c>
      <c r="B18" s="129"/>
      <c r="C18" s="134" t="s">
        <v>181</v>
      </c>
      <c r="D18" s="79"/>
      <c r="E18" s="79"/>
      <c r="F18" s="80"/>
      <c r="G18" s="134" t="s">
        <v>211</v>
      </c>
      <c r="H18" s="79"/>
      <c r="I18" s="79"/>
      <c r="J18" s="80"/>
      <c r="K18" s="134">
        <v>50</v>
      </c>
      <c r="L18" s="79"/>
      <c r="M18" s="79"/>
      <c r="N18" s="80"/>
      <c r="O18" s="134">
        <v>100</v>
      </c>
      <c r="P18" s="79"/>
      <c r="Q18" s="79"/>
      <c r="R18" s="80"/>
      <c r="S18" s="134">
        <v>2.5</v>
      </c>
      <c r="T18" s="79"/>
      <c r="U18" s="79"/>
      <c r="V18" s="80"/>
      <c r="W18" s="134">
        <v>11.5</v>
      </c>
      <c r="X18" s="79"/>
      <c r="Y18" s="79"/>
      <c r="Z18" s="80"/>
      <c r="AA18" s="134">
        <f>(W17+W18+W19)/2</f>
        <v>19.4</v>
      </c>
      <c r="AB18" s="79"/>
      <c r="AC18" s="79"/>
      <c r="AD18" s="80"/>
      <c r="AE18" s="179">
        <v>400</v>
      </c>
      <c r="AF18" s="177"/>
      <c r="AG18" s="177"/>
      <c r="AH18" s="178"/>
      <c r="AI18" s="200">
        <f>AA18*POWER((AE18/(O18)),1.9)</f>
        <v>270.21889484711687</v>
      </c>
      <c r="AJ18" s="201"/>
      <c r="AK18" s="201"/>
      <c r="AL18" s="202"/>
      <c r="AM18" s="201">
        <v>310</v>
      </c>
      <c r="AN18" s="201"/>
      <c r="AO18" s="201"/>
      <c r="AP18" s="202"/>
      <c r="AQ18" s="153">
        <f>ABS(((AM18-AI18)/AI18))</f>
        <v>0.1472180736117298</v>
      </c>
      <c r="AR18" s="153"/>
      <c r="AS18" s="153"/>
      <c r="AT18" s="154"/>
      <c r="AU18" s="150">
        <v>0.3</v>
      </c>
      <c r="AV18" s="151"/>
      <c r="AW18" s="151"/>
      <c r="AX18" s="152"/>
      <c r="AY18" s="76" t="str">
        <f>IF(AQ18&gt;AU18,"Не годен","В норме")</f>
        <v>В норме</v>
      </c>
      <c r="AZ18" s="77"/>
      <c r="BA18" s="77"/>
      <c r="BB18" s="78"/>
      <c r="BC18" s="32"/>
      <c r="BD18" s="38"/>
    </row>
    <row r="19" spans="1:56" ht="12.75" customHeight="1" hidden="1">
      <c r="A19" s="129">
        <v>3</v>
      </c>
      <c r="B19" s="129"/>
      <c r="C19" s="79" t="s">
        <v>182</v>
      </c>
      <c r="D19" s="79"/>
      <c r="E19" s="79"/>
      <c r="F19" s="80"/>
      <c r="G19" s="79" t="s">
        <v>210</v>
      </c>
      <c r="H19" s="79"/>
      <c r="I19" s="79"/>
      <c r="J19" s="80"/>
      <c r="K19" s="79">
        <v>50</v>
      </c>
      <c r="L19" s="79"/>
      <c r="M19" s="79"/>
      <c r="N19" s="80"/>
      <c r="O19" s="79">
        <v>100</v>
      </c>
      <c r="P19" s="79"/>
      <c r="Q19" s="79"/>
      <c r="R19" s="80"/>
      <c r="S19" s="79">
        <v>3</v>
      </c>
      <c r="T19" s="79"/>
      <c r="U19" s="79"/>
      <c r="V19" s="80"/>
      <c r="W19" s="79">
        <v>16</v>
      </c>
      <c r="X19" s="79"/>
      <c r="Y19" s="79"/>
      <c r="Z19" s="80"/>
      <c r="AA19" s="79"/>
      <c r="AB19" s="79"/>
      <c r="AC19" s="79"/>
      <c r="AD19" s="80"/>
      <c r="AE19" s="79"/>
      <c r="AF19" s="79"/>
      <c r="AG19" s="79"/>
      <c r="AH19" s="80"/>
      <c r="AI19" s="79"/>
      <c r="AJ19" s="79"/>
      <c r="AK19" s="79"/>
      <c r="AL19" s="80"/>
      <c r="AM19" s="79"/>
      <c r="AN19" s="79"/>
      <c r="AO19" s="79"/>
      <c r="AP19" s="80"/>
      <c r="AQ19" s="161"/>
      <c r="AR19" s="150"/>
      <c r="AS19" s="150"/>
      <c r="AT19" s="162"/>
      <c r="AU19" s="161"/>
      <c r="AV19" s="150"/>
      <c r="AW19" s="150"/>
      <c r="AX19" s="162"/>
      <c r="AY19" s="76"/>
      <c r="AZ19" s="77"/>
      <c r="BA19" s="77"/>
      <c r="BB19" s="78"/>
      <c r="BC19" s="32"/>
      <c r="BD19" s="38"/>
    </row>
    <row r="20" spans="1:56" ht="12.75">
      <c r="A20" s="30" t="s">
        <v>109</v>
      </c>
      <c r="B20" s="31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2"/>
      <c r="BD20" s="38"/>
    </row>
    <row r="21" spans="1:63" ht="9" customHeight="1">
      <c r="A21" s="185" t="s">
        <v>21</v>
      </c>
      <c r="B21" s="186"/>
      <c r="C21" s="191" t="s">
        <v>110</v>
      </c>
      <c r="D21" s="192"/>
      <c r="E21" s="192"/>
      <c r="F21" s="193"/>
      <c r="G21" s="86" t="s">
        <v>123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86" t="s">
        <v>124</v>
      </c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8"/>
      <c r="AE21" s="86" t="s">
        <v>125</v>
      </c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8"/>
      <c r="AQ21" s="155" t="s">
        <v>111</v>
      </c>
      <c r="AR21" s="156"/>
      <c r="AS21" s="156"/>
      <c r="AT21" s="157"/>
      <c r="AU21" s="155" t="s">
        <v>203</v>
      </c>
      <c r="AV21" s="156"/>
      <c r="AW21" s="156"/>
      <c r="AX21" s="157"/>
      <c r="AY21" s="144" t="s">
        <v>48</v>
      </c>
      <c r="AZ21" s="145"/>
      <c r="BA21" s="145"/>
      <c r="BB21" s="146"/>
      <c r="BC21" s="32"/>
      <c r="BD21" s="38"/>
      <c r="BI21" s="23"/>
      <c r="BJ21" s="23"/>
      <c r="BK21" s="23"/>
    </row>
    <row r="22" spans="1:56" ht="9" customHeight="1">
      <c r="A22" s="187"/>
      <c r="B22" s="188"/>
      <c r="C22" s="194"/>
      <c r="D22" s="195"/>
      <c r="E22" s="195"/>
      <c r="F22" s="196"/>
      <c r="G22" s="87" t="s">
        <v>234</v>
      </c>
      <c r="H22" s="87"/>
      <c r="I22" s="87"/>
      <c r="J22" s="88"/>
      <c r="K22" s="87" t="s">
        <v>127</v>
      </c>
      <c r="L22" s="87"/>
      <c r="M22" s="87"/>
      <c r="N22" s="88"/>
      <c r="O22" s="87" t="s">
        <v>126</v>
      </c>
      <c r="P22" s="87"/>
      <c r="Q22" s="87"/>
      <c r="R22" s="88"/>
      <c r="S22" s="87" t="s">
        <v>234</v>
      </c>
      <c r="T22" s="87"/>
      <c r="U22" s="87"/>
      <c r="V22" s="88"/>
      <c r="W22" s="87" t="s">
        <v>127</v>
      </c>
      <c r="X22" s="87"/>
      <c r="Y22" s="87"/>
      <c r="Z22" s="88"/>
      <c r="AA22" s="87" t="s">
        <v>126</v>
      </c>
      <c r="AB22" s="87"/>
      <c r="AC22" s="87"/>
      <c r="AD22" s="88"/>
      <c r="AE22" s="87" t="s">
        <v>234</v>
      </c>
      <c r="AF22" s="87"/>
      <c r="AG22" s="87"/>
      <c r="AH22" s="88"/>
      <c r="AI22" s="87" t="s">
        <v>127</v>
      </c>
      <c r="AJ22" s="87"/>
      <c r="AK22" s="87"/>
      <c r="AL22" s="88"/>
      <c r="AM22" s="87" t="s">
        <v>126</v>
      </c>
      <c r="AN22" s="87"/>
      <c r="AO22" s="87"/>
      <c r="AP22" s="88"/>
      <c r="AQ22" s="158"/>
      <c r="AR22" s="159"/>
      <c r="AS22" s="159"/>
      <c r="AT22" s="160"/>
      <c r="AU22" s="158"/>
      <c r="AV22" s="159"/>
      <c r="AW22" s="159"/>
      <c r="AX22" s="160"/>
      <c r="AY22" s="147"/>
      <c r="AZ22" s="148"/>
      <c r="BA22" s="148"/>
      <c r="BB22" s="149"/>
      <c r="BC22" s="32"/>
      <c r="BD22" s="38"/>
    </row>
    <row r="23" spans="1:56" ht="12.75" customHeight="1">
      <c r="A23" s="85">
        <v>1</v>
      </c>
      <c r="B23" s="85"/>
      <c r="C23" s="86">
        <v>1</v>
      </c>
      <c r="D23" s="87"/>
      <c r="E23" s="87"/>
      <c r="F23" s="88"/>
      <c r="G23" s="79">
        <v>100</v>
      </c>
      <c r="H23" s="79"/>
      <c r="I23" s="79"/>
      <c r="J23" s="80"/>
      <c r="K23" s="79">
        <v>100</v>
      </c>
      <c r="L23" s="79"/>
      <c r="M23" s="79"/>
      <c r="N23" s="80"/>
      <c r="O23" s="79">
        <f>G23/K23</f>
        <v>1</v>
      </c>
      <c r="P23" s="79"/>
      <c r="Q23" s="79"/>
      <c r="R23" s="80"/>
      <c r="S23" s="79">
        <v>100</v>
      </c>
      <c r="T23" s="79"/>
      <c r="U23" s="79"/>
      <c r="V23" s="80"/>
      <c r="W23" s="79">
        <v>100</v>
      </c>
      <c r="X23" s="79"/>
      <c r="Y23" s="79"/>
      <c r="Z23" s="80"/>
      <c r="AA23" s="79">
        <f>S23/W23</f>
        <v>1</v>
      </c>
      <c r="AB23" s="79"/>
      <c r="AC23" s="79"/>
      <c r="AD23" s="80"/>
      <c r="AE23" s="79">
        <v>100</v>
      </c>
      <c r="AF23" s="79"/>
      <c r="AG23" s="79"/>
      <c r="AH23" s="80"/>
      <c r="AI23" s="79">
        <v>100</v>
      </c>
      <c r="AJ23" s="79"/>
      <c r="AK23" s="79"/>
      <c r="AL23" s="80"/>
      <c r="AM23" s="79">
        <f>AE23/AI23</f>
        <v>1</v>
      </c>
      <c r="AN23" s="79"/>
      <c r="AO23" s="79"/>
      <c r="AP23" s="80"/>
      <c r="AQ23" s="79">
        <f>ABS(((MIN(O23,AA23,AM23)-MAX(O23,AA23,AM23))/MAX(O23,AA23,AM23)))*100</f>
        <v>0</v>
      </c>
      <c r="AR23" s="79"/>
      <c r="AS23" s="79"/>
      <c r="AT23" s="80"/>
      <c r="AU23" s="79">
        <v>2</v>
      </c>
      <c r="AV23" s="79"/>
      <c r="AW23" s="79"/>
      <c r="AX23" s="80"/>
      <c r="AY23" s="76" t="str">
        <f>IF(AQ23&gt;AU23,"Не годен","В норме")</f>
        <v>В норме</v>
      </c>
      <c r="AZ23" s="77"/>
      <c r="BA23" s="77"/>
      <c r="BB23" s="78"/>
      <c r="BC23" s="32"/>
      <c r="BD23" s="38"/>
    </row>
    <row r="24" spans="1:56" ht="12.75" customHeight="1">
      <c r="A24" s="85">
        <v>2</v>
      </c>
      <c r="B24" s="85"/>
      <c r="C24" s="86">
        <v>2</v>
      </c>
      <c r="D24" s="87"/>
      <c r="E24" s="87"/>
      <c r="F24" s="88"/>
      <c r="G24" s="79">
        <v>100</v>
      </c>
      <c r="H24" s="79"/>
      <c r="I24" s="79"/>
      <c r="J24" s="80"/>
      <c r="K24" s="79">
        <v>100</v>
      </c>
      <c r="L24" s="79"/>
      <c r="M24" s="79"/>
      <c r="N24" s="80"/>
      <c r="O24" s="79">
        <f>G24/K24</f>
        <v>1</v>
      </c>
      <c r="P24" s="79"/>
      <c r="Q24" s="79"/>
      <c r="R24" s="80"/>
      <c r="S24" s="79">
        <v>100</v>
      </c>
      <c r="T24" s="79"/>
      <c r="U24" s="79"/>
      <c r="V24" s="80"/>
      <c r="W24" s="79">
        <v>100</v>
      </c>
      <c r="X24" s="79"/>
      <c r="Y24" s="79"/>
      <c r="Z24" s="80"/>
      <c r="AA24" s="79">
        <f>S24/W24</f>
        <v>1</v>
      </c>
      <c r="AB24" s="79"/>
      <c r="AC24" s="79"/>
      <c r="AD24" s="80"/>
      <c r="AE24" s="79">
        <v>100</v>
      </c>
      <c r="AF24" s="79"/>
      <c r="AG24" s="79"/>
      <c r="AH24" s="80"/>
      <c r="AI24" s="79">
        <v>100</v>
      </c>
      <c r="AJ24" s="79"/>
      <c r="AK24" s="79"/>
      <c r="AL24" s="80"/>
      <c r="AM24" s="79">
        <f>AE24/AI24</f>
        <v>1</v>
      </c>
      <c r="AN24" s="79"/>
      <c r="AO24" s="79"/>
      <c r="AP24" s="80"/>
      <c r="AQ24" s="79">
        <f>ABS(((MIN(O24,AA24,AM24)-MAX(O24,AA24,AM24))/MAX(O24,AA24,AM24)))*100</f>
        <v>0</v>
      </c>
      <c r="AR24" s="79"/>
      <c r="AS24" s="79"/>
      <c r="AT24" s="80"/>
      <c r="AU24" s="79">
        <v>2</v>
      </c>
      <c r="AV24" s="79"/>
      <c r="AW24" s="79"/>
      <c r="AX24" s="80"/>
      <c r="AY24" s="76" t="str">
        <f>IF(AQ24&gt;AU24,"Не годен","В норме")</f>
        <v>В норме</v>
      </c>
      <c r="AZ24" s="77"/>
      <c r="BA24" s="77"/>
      <c r="BB24" s="78"/>
      <c r="BC24" s="32"/>
      <c r="BD24" s="38"/>
    </row>
    <row r="25" spans="1:56" ht="12.75" customHeight="1">
      <c r="A25" s="85">
        <v>3</v>
      </c>
      <c r="B25" s="85"/>
      <c r="C25" s="86">
        <v>3</v>
      </c>
      <c r="D25" s="87"/>
      <c r="E25" s="87"/>
      <c r="F25" s="88"/>
      <c r="G25" s="79">
        <v>100</v>
      </c>
      <c r="H25" s="79"/>
      <c r="I25" s="79"/>
      <c r="J25" s="80"/>
      <c r="K25" s="79">
        <v>100</v>
      </c>
      <c r="L25" s="79"/>
      <c r="M25" s="79"/>
      <c r="N25" s="80"/>
      <c r="O25" s="79">
        <f>G25/K25</f>
        <v>1</v>
      </c>
      <c r="P25" s="79"/>
      <c r="Q25" s="79"/>
      <c r="R25" s="80"/>
      <c r="S25" s="79">
        <v>100</v>
      </c>
      <c r="T25" s="79"/>
      <c r="U25" s="79"/>
      <c r="V25" s="80"/>
      <c r="W25" s="79">
        <v>100</v>
      </c>
      <c r="X25" s="79"/>
      <c r="Y25" s="79"/>
      <c r="Z25" s="80"/>
      <c r="AA25" s="79">
        <f>S25/W25</f>
        <v>1</v>
      </c>
      <c r="AB25" s="79"/>
      <c r="AC25" s="79"/>
      <c r="AD25" s="80"/>
      <c r="AE25" s="79">
        <v>100</v>
      </c>
      <c r="AF25" s="79"/>
      <c r="AG25" s="79"/>
      <c r="AH25" s="80"/>
      <c r="AI25" s="79">
        <v>100</v>
      </c>
      <c r="AJ25" s="79"/>
      <c r="AK25" s="79"/>
      <c r="AL25" s="80"/>
      <c r="AM25" s="79">
        <f>AE25/AI25</f>
        <v>1</v>
      </c>
      <c r="AN25" s="79"/>
      <c r="AO25" s="79"/>
      <c r="AP25" s="80"/>
      <c r="AQ25" s="79">
        <f>ABS(((MIN(O25,AA25,AM25)-MAX(O25,AA25,AM25))/MAX(O25,AA25,AM25)))*100</f>
        <v>0</v>
      </c>
      <c r="AR25" s="79"/>
      <c r="AS25" s="79"/>
      <c r="AT25" s="80"/>
      <c r="AU25" s="79">
        <v>2</v>
      </c>
      <c r="AV25" s="79"/>
      <c r="AW25" s="79"/>
      <c r="AX25" s="80"/>
      <c r="AY25" s="76" t="str">
        <f>IF(AQ25&gt;AU25,"Не годен","В норме")</f>
        <v>В норме</v>
      </c>
      <c r="AZ25" s="77"/>
      <c r="BA25" s="77"/>
      <c r="BB25" s="78"/>
      <c r="BC25" s="32"/>
      <c r="BD25" s="38"/>
    </row>
    <row r="26" spans="1:56" ht="12.75" customHeight="1">
      <c r="A26" s="85">
        <v>4</v>
      </c>
      <c r="B26" s="85"/>
      <c r="C26" s="86">
        <v>4</v>
      </c>
      <c r="D26" s="87"/>
      <c r="E26" s="87"/>
      <c r="F26" s="88"/>
      <c r="G26" s="79">
        <v>100</v>
      </c>
      <c r="H26" s="79"/>
      <c r="I26" s="79"/>
      <c r="J26" s="80"/>
      <c r="K26" s="79">
        <v>100</v>
      </c>
      <c r="L26" s="79"/>
      <c r="M26" s="79"/>
      <c r="N26" s="80"/>
      <c r="O26" s="79">
        <f>G26/K26</f>
        <v>1</v>
      </c>
      <c r="P26" s="79"/>
      <c r="Q26" s="79"/>
      <c r="R26" s="80"/>
      <c r="S26" s="79">
        <v>100</v>
      </c>
      <c r="T26" s="79"/>
      <c r="U26" s="79"/>
      <c r="V26" s="80"/>
      <c r="W26" s="79">
        <v>100</v>
      </c>
      <c r="X26" s="79"/>
      <c r="Y26" s="79"/>
      <c r="Z26" s="80"/>
      <c r="AA26" s="79">
        <f>S26/W26</f>
        <v>1</v>
      </c>
      <c r="AB26" s="79"/>
      <c r="AC26" s="79"/>
      <c r="AD26" s="80"/>
      <c r="AE26" s="79">
        <v>100</v>
      </c>
      <c r="AF26" s="79"/>
      <c r="AG26" s="79"/>
      <c r="AH26" s="80"/>
      <c r="AI26" s="79">
        <v>100</v>
      </c>
      <c r="AJ26" s="79"/>
      <c r="AK26" s="79"/>
      <c r="AL26" s="80"/>
      <c r="AM26" s="79">
        <f>AE26/AI26</f>
        <v>1</v>
      </c>
      <c r="AN26" s="79"/>
      <c r="AO26" s="79"/>
      <c r="AP26" s="80"/>
      <c r="AQ26" s="79">
        <f>ABS(((MIN(O26,AA26,AM26)-MAX(O26,AA26,AM26))/MAX(O26,AA26,AM26)))*100</f>
        <v>0</v>
      </c>
      <c r="AR26" s="79"/>
      <c r="AS26" s="79"/>
      <c r="AT26" s="80"/>
      <c r="AU26" s="79">
        <v>2</v>
      </c>
      <c r="AV26" s="79"/>
      <c r="AW26" s="79"/>
      <c r="AX26" s="80"/>
      <c r="AY26" s="76" t="str">
        <f>IF(AQ26&gt;AU26,"Не годен","В норме")</f>
        <v>В норме</v>
      </c>
      <c r="AZ26" s="77"/>
      <c r="BA26" s="77"/>
      <c r="BB26" s="78"/>
      <c r="BC26" s="32"/>
      <c r="BD26" s="38"/>
    </row>
    <row r="27" spans="1:56" ht="12.75" customHeight="1">
      <c r="A27" s="85">
        <v>5</v>
      </c>
      <c r="B27" s="85"/>
      <c r="C27" s="86">
        <v>5</v>
      </c>
      <c r="D27" s="87"/>
      <c r="E27" s="87"/>
      <c r="F27" s="88"/>
      <c r="G27" s="79">
        <v>100</v>
      </c>
      <c r="H27" s="79"/>
      <c r="I27" s="79"/>
      <c r="J27" s="80"/>
      <c r="K27" s="79">
        <v>100</v>
      </c>
      <c r="L27" s="79"/>
      <c r="M27" s="79"/>
      <c r="N27" s="80"/>
      <c r="O27" s="79">
        <f>G27/K27</f>
        <v>1</v>
      </c>
      <c r="P27" s="79"/>
      <c r="Q27" s="79"/>
      <c r="R27" s="80"/>
      <c r="S27" s="79">
        <v>100</v>
      </c>
      <c r="T27" s="79"/>
      <c r="U27" s="79"/>
      <c r="V27" s="80"/>
      <c r="W27" s="79">
        <v>100</v>
      </c>
      <c r="X27" s="79"/>
      <c r="Y27" s="79"/>
      <c r="Z27" s="80"/>
      <c r="AA27" s="79">
        <f>S27/W27</f>
        <v>1</v>
      </c>
      <c r="AB27" s="79"/>
      <c r="AC27" s="79"/>
      <c r="AD27" s="80"/>
      <c r="AE27" s="79">
        <v>100</v>
      </c>
      <c r="AF27" s="79"/>
      <c r="AG27" s="79"/>
      <c r="AH27" s="80"/>
      <c r="AI27" s="79">
        <v>100</v>
      </c>
      <c r="AJ27" s="79"/>
      <c r="AK27" s="79"/>
      <c r="AL27" s="80"/>
      <c r="AM27" s="79">
        <f>AE27/AI27</f>
        <v>1</v>
      </c>
      <c r="AN27" s="79"/>
      <c r="AO27" s="79"/>
      <c r="AP27" s="80"/>
      <c r="AQ27" s="79">
        <f>ABS(((MIN(O27,AA27,AM27)-MAX(O27,AA27,AM27))/MAX(O27,AA27,AM27)))*100</f>
        <v>0</v>
      </c>
      <c r="AR27" s="79"/>
      <c r="AS27" s="79"/>
      <c r="AT27" s="80"/>
      <c r="AU27" s="79">
        <v>2</v>
      </c>
      <c r="AV27" s="79"/>
      <c r="AW27" s="79"/>
      <c r="AX27" s="80"/>
      <c r="AY27" s="76" t="str">
        <f>IF(AQ27&gt;AU27,"Не годен","В норме")</f>
        <v>В норме</v>
      </c>
      <c r="AZ27" s="77"/>
      <c r="BA27" s="77"/>
      <c r="BB27" s="78"/>
      <c r="BC27" s="32"/>
      <c r="BD27" s="38"/>
    </row>
    <row r="28" spans="14:56" ht="7.5" customHeight="1">
      <c r="N28" s="26"/>
      <c r="O28" s="26"/>
      <c r="P28" s="27"/>
      <c r="Q28" s="2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8"/>
      <c r="AI28" s="29"/>
      <c r="BD28" s="23"/>
    </row>
    <row r="29" spans="1:56" ht="12.75">
      <c r="A29" s="30" t="s">
        <v>223</v>
      </c>
      <c r="B29" s="31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2"/>
      <c r="BD29" s="38"/>
    </row>
    <row r="30" spans="1:56" ht="9" customHeight="1">
      <c r="A30" s="185" t="s">
        <v>21</v>
      </c>
      <c r="B30" s="186"/>
      <c r="C30" s="191" t="s">
        <v>110</v>
      </c>
      <c r="D30" s="192"/>
      <c r="E30" s="192"/>
      <c r="F30" s="193"/>
      <c r="G30" s="86" t="s">
        <v>117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8"/>
      <c r="S30" s="86" t="s">
        <v>119</v>
      </c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8"/>
      <c r="AE30" s="86" t="s">
        <v>118</v>
      </c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8"/>
      <c r="AQ30" s="155" t="s">
        <v>112</v>
      </c>
      <c r="AR30" s="156"/>
      <c r="AS30" s="156"/>
      <c r="AT30" s="157"/>
      <c r="AU30" s="155" t="s">
        <v>204</v>
      </c>
      <c r="AV30" s="156"/>
      <c r="AW30" s="156"/>
      <c r="AX30" s="157"/>
      <c r="AY30" s="144" t="s">
        <v>48</v>
      </c>
      <c r="AZ30" s="145"/>
      <c r="BA30" s="145"/>
      <c r="BB30" s="146"/>
      <c r="BC30" s="32"/>
      <c r="BD30" s="38"/>
    </row>
    <row r="31" spans="1:56" ht="9" customHeight="1">
      <c r="A31" s="187"/>
      <c r="B31" s="188"/>
      <c r="C31" s="194"/>
      <c r="D31" s="195"/>
      <c r="E31" s="195"/>
      <c r="F31" s="196"/>
      <c r="G31" s="87" t="s">
        <v>120</v>
      </c>
      <c r="H31" s="87"/>
      <c r="I31" s="87"/>
      <c r="J31" s="88"/>
      <c r="K31" s="87" t="s">
        <v>121</v>
      </c>
      <c r="L31" s="87"/>
      <c r="M31" s="87"/>
      <c r="N31" s="88"/>
      <c r="O31" s="87" t="s">
        <v>122</v>
      </c>
      <c r="P31" s="87"/>
      <c r="Q31" s="87"/>
      <c r="R31" s="88"/>
      <c r="S31" s="87" t="s">
        <v>120</v>
      </c>
      <c r="T31" s="87"/>
      <c r="U31" s="87"/>
      <c r="V31" s="88"/>
      <c r="W31" s="87" t="s">
        <v>121</v>
      </c>
      <c r="X31" s="87"/>
      <c r="Y31" s="87"/>
      <c r="Z31" s="88"/>
      <c r="AA31" s="87" t="s">
        <v>122</v>
      </c>
      <c r="AB31" s="87"/>
      <c r="AC31" s="87"/>
      <c r="AD31" s="88"/>
      <c r="AE31" s="87" t="s">
        <v>120</v>
      </c>
      <c r="AF31" s="87"/>
      <c r="AG31" s="87"/>
      <c r="AH31" s="88"/>
      <c r="AI31" s="87" t="s">
        <v>121</v>
      </c>
      <c r="AJ31" s="87"/>
      <c r="AK31" s="87"/>
      <c r="AL31" s="88"/>
      <c r="AM31" s="87" t="s">
        <v>122</v>
      </c>
      <c r="AN31" s="87"/>
      <c r="AO31" s="87"/>
      <c r="AP31" s="88"/>
      <c r="AQ31" s="158"/>
      <c r="AR31" s="159"/>
      <c r="AS31" s="159"/>
      <c r="AT31" s="160"/>
      <c r="AU31" s="158"/>
      <c r="AV31" s="159"/>
      <c r="AW31" s="159"/>
      <c r="AX31" s="160"/>
      <c r="AY31" s="147"/>
      <c r="AZ31" s="148"/>
      <c r="BA31" s="148"/>
      <c r="BB31" s="149"/>
      <c r="BC31" s="32"/>
      <c r="BD31" s="38"/>
    </row>
    <row r="32" spans="1:56" ht="12.75" customHeight="1">
      <c r="A32" s="85">
        <v>1</v>
      </c>
      <c r="B32" s="85"/>
      <c r="C32" s="86">
        <v>1</v>
      </c>
      <c r="D32" s="87"/>
      <c r="E32" s="87"/>
      <c r="F32" s="88"/>
      <c r="G32" s="79">
        <v>100</v>
      </c>
      <c r="H32" s="79"/>
      <c r="I32" s="79"/>
      <c r="J32" s="80"/>
      <c r="K32" s="79">
        <v>100</v>
      </c>
      <c r="L32" s="79"/>
      <c r="M32" s="79"/>
      <c r="N32" s="80"/>
      <c r="O32" s="79">
        <f>G32/K32</f>
        <v>1</v>
      </c>
      <c r="P32" s="79"/>
      <c r="Q32" s="79"/>
      <c r="R32" s="80"/>
      <c r="S32" s="79">
        <v>100</v>
      </c>
      <c r="T32" s="79"/>
      <c r="U32" s="79"/>
      <c r="V32" s="80"/>
      <c r="W32" s="79">
        <v>100</v>
      </c>
      <c r="X32" s="79"/>
      <c r="Y32" s="79"/>
      <c r="Z32" s="80"/>
      <c r="AA32" s="79">
        <f>S32/W32</f>
        <v>1</v>
      </c>
      <c r="AB32" s="79"/>
      <c r="AC32" s="79"/>
      <c r="AD32" s="80"/>
      <c r="AE32" s="79">
        <v>100</v>
      </c>
      <c r="AF32" s="79"/>
      <c r="AG32" s="79"/>
      <c r="AH32" s="80"/>
      <c r="AI32" s="79">
        <v>100</v>
      </c>
      <c r="AJ32" s="79"/>
      <c r="AK32" s="79"/>
      <c r="AL32" s="80"/>
      <c r="AM32" s="79">
        <f>AE32/AI32</f>
        <v>1</v>
      </c>
      <c r="AN32" s="79"/>
      <c r="AO32" s="79"/>
      <c r="AP32" s="80"/>
      <c r="AQ32" s="79">
        <f aca="true" t="shared" si="0" ref="AQ32:AQ37">ABS(((MIN(O32,AA32,AM32)-MAX(O32,AA32,AM32))/MAX(O32,AA32,AM32)))*100</f>
        <v>0</v>
      </c>
      <c r="AR32" s="79"/>
      <c r="AS32" s="79"/>
      <c r="AT32" s="80"/>
      <c r="AU32" s="79">
        <v>2</v>
      </c>
      <c r="AV32" s="79"/>
      <c r="AW32" s="79"/>
      <c r="AX32" s="80"/>
      <c r="AY32" s="76" t="str">
        <f aca="true" t="shared" si="1" ref="AY32:AY37">IF(AQ32&gt;AU32,"Не годен","В норме")</f>
        <v>В норме</v>
      </c>
      <c r="AZ32" s="77"/>
      <c r="BA32" s="77"/>
      <c r="BB32" s="78"/>
      <c r="BC32" s="32"/>
      <c r="BD32" s="38"/>
    </row>
    <row r="33" spans="1:56" ht="12.75" customHeight="1">
      <c r="A33" s="85">
        <v>2</v>
      </c>
      <c r="B33" s="85"/>
      <c r="C33" s="86">
        <v>2</v>
      </c>
      <c r="D33" s="87"/>
      <c r="E33" s="87"/>
      <c r="F33" s="88"/>
      <c r="G33" s="79">
        <v>100</v>
      </c>
      <c r="H33" s="79"/>
      <c r="I33" s="79"/>
      <c r="J33" s="80"/>
      <c r="K33" s="79">
        <v>100</v>
      </c>
      <c r="L33" s="79"/>
      <c r="M33" s="79"/>
      <c r="N33" s="80"/>
      <c r="O33" s="79">
        <f>G33/K33</f>
        <v>1</v>
      </c>
      <c r="P33" s="79"/>
      <c r="Q33" s="79"/>
      <c r="R33" s="80"/>
      <c r="S33" s="79">
        <v>100</v>
      </c>
      <c r="T33" s="79"/>
      <c r="U33" s="79"/>
      <c r="V33" s="80"/>
      <c r="W33" s="79">
        <v>100</v>
      </c>
      <c r="X33" s="79"/>
      <c r="Y33" s="79"/>
      <c r="Z33" s="80"/>
      <c r="AA33" s="79">
        <f>S33/W33</f>
        <v>1</v>
      </c>
      <c r="AB33" s="79"/>
      <c r="AC33" s="79"/>
      <c r="AD33" s="80"/>
      <c r="AE33" s="79">
        <v>100</v>
      </c>
      <c r="AF33" s="79"/>
      <c r="AG33" s="79"/>
      <c r="AH33" s="80"/>
      <c r="AI33" s="79">
        <v>100</v>
      </c>
      <c r="AJ33" s="79"/>
      <c r="AK33" s="79"/>
      <c r="AL33" s="80"/>
      <c r="AM33" s="79">
        <f>AE33/AI33</f>
        <v>1</v>
      </c>
      <c r="AN33" s="79"/>
      <c r="AO33" s="79"/>
      <c r="AP33" s="80"/>
      <c r="AQ33" s="79">
        <f t="shared" si="0"/>
        <v>0</v>
      </c>
      <c r="AR33" s="79"/>
      <c r="AS33" s="79"/>
      <c r="AT33" s="80"/>
      <c r="AU33" s="79">
        <v>2</v>
      </c>
      <c r="AV33" s="79"/>
      <c r="AW33" s="79"/>
      <c r="AX33" s="80"/>
      <c r="AY33" s="76" t="str">
        <f t="shared" si="1"/>
        <v>В норме</v>
      </c>
      <c r="AZ33" s="77"/>
      <c r="BA33" s="77"/>
      <c r="BB33" s="78"/>
      <c r="BC33" s="32"/>
      <c r="BD33" s="38"/>
    </row>
    <row r="34" spans="1:56" ht="12.75" customHeight="1">
      <c r="A34" s="85">
        <v>3</v>
      </c>
      <c r="B34" s="85"/>
      <c r="C34" s="86">
        <v>3</v>
      </c>
      <c r="D34" s="87"/>
      <c r="E34" s="87"/>
      <c r="F34" s="88"/>
      <c r="G34" s="79">
        <v>100</v>
      </c>
      <c r="H34" s="79"/>
      <c r="I34" s="79"/>
      <c r="J34" s="80"/>
      <c r="K34" s="79">
        <v>100</v>
      </c>
      <c r="L34" s="79"/>
      <c r="M34" s="79"/>
      <c r="N34" s="80"/>
      <c r="O34" s="79">
        <f>G34/K34</f>
        <v>1</v>
      </c>
      <c r="P34" s="79"/>
      <c r="Q34" s="79"/>
      <c r="R34" s="80"/>
      <c r="S34" s="79">
        <v>100</v>
      </c>
      <c r="T34" s="79"/>
      <c r="U34" s="79"/>
      <c r="V34" s="80"/>
      <c r="W34" s="79">
        <v>100</v>
      </c>
      <c r="X34" s="79"/>
      <c r="Y34" s="79"/>
      <c r="Z34" s="80"/>
      <c r="AA34" s="79">
        <f>S34/W34</f>
        <v>1</v>
      </c>
      <c r="AB34" s="79"/>
      <c r="AC34" s="79"/>
      <c r="AD34" s="80"/>
      <c r="AE34" s="79">
        <v>100</v>
      </c>
      <c r="AF34" s="79"/>
      <c r="AG34" s="79"/>
      <c r="AH34" s="80"/>
      <c r="AI34" s="79">
        <v>100</v>
      </c>
      <c r="AJ34" s="79"/>
      <c r="AK34" s="79"/>
      <c r="AL34" s="80"/>
      <c r="AM34" s="79">
        <f>AE34/AI34</f>
        <v>1</v>
      </c>
      <c r="AN34" s="79"/>
      <c r="AO34" s="79"/>
      <c r="AP34" s="80"/>
      <c r="AQ34" s="79">
        <f t="shared" si="0"/>
        <v>0</v>
      </c>
      <c r="AR34" s="79"/>
      <c r="AS34" s="79"/>
      <c r="AT34" s="80"/>
      <c r="AU34" s="79">
        <v>2</v>
      </c>
      <c r="AV34" s="79"/>
      <c r="AW34" s="79"/>
      <c r="AX34" s="80"/>
      <c r="AY34" s="76" t="str">
        <f t="shared" si="1"/>
        <v>В норме</v>
      </c>
      <c r="AZ34" s="77"/>
      <c r="BA34" s="77"/>
      <c r="BB34" s="78"/>
      <c r="BC34" s="32"/>
      <c r="BD34" s="38"/>
    </row>
    <row r="35" spans="1:56" ht="12.75" customHeight="1">
      <c r="A35" s="85">
        <v>4</v>
      </c>
      <c r="B35" s="85"/>
      <c r="C35" s="86">
        <v>4</v>
      </c>
      <c r="D35" s="87"/>
      <c r="E35" s="87"/>
      <c r="F35" s="88"/>
      <c r="G35" s="79">
        <v>100</v>
      </c>
      <c r="H35" s="79"/>
      <c r="I35" s="79"/>
      <c r="J35" s="80"/>
      <c r="K35" s="79">
        <v>100</v>
      </c>
      <c r="L35" s="79"/>
      <c r="M35" s="79"/>
      <c r="N35" s="80"/>
      <c r="O35" s="79">
        <f>G35/K35</f>
        <v>1</v>
      </c>
      <c r="P35" s="79"/>
      <c r="Q35" s="79"/>
      <c r="R35" s="80"/>
      <c r="S35" s="79">
        <v>100</v>
      </c>
      <c r="T35" s="79"/>
      <c r="U35" s="79"/>
      <c r="V35" s="80"/>
      <c r="W35" s="79">
        <v>100</v>
      </c>
      <c r="X35" s="79"/>
      <c r="Y35" s="79"/>
      <c r="Z35" s="80"/>
      <c r="AA35" s="79">
        <f>S35/W35</f>
        <v>1</v>
      </c>
      <c r="AB35" s="79"/>
      <c r="AC35" s="79"/>
      <c r="AD35" s="80"/>
      <c r="AE35" s="79">
        <v>100</v>
      </c>
      <c r="AF35" s="79"/>
      <c r="AG35" s="79"/>
      <c r="AH35" s="80"/>
      <c r="AI35" s="79">
        <v>100</v>
      </c>
      <c r="AJ35" s="79"/>
      <c r="AK35" s="79"/>
      <c r="AL35" s="80"/>
      <c r="AM35" s="79">
        <f>AE35/AI35</f>
        <v>1</v>
      </c>
      <c r="AN35" s="79"/>
      <c r="AO35" s="79"/>
      <c r="AP35" s="80"/>
      <c r="AQ35" s="79">
        <f t="shared" si="0"/>
        <v>0</v>
      </c>
      <c r="AR35" s="79"/>
      <c r="AS35" s="79"/>
      <c r="AT35" s="80"/>
      <c r="AU35" s="79">
        <v>2</v>
      </c>
      <c r="AV35" s="79"/>
      <c r="AW35" s="79"/>
      <c r="AX35" s="80"/>
      <c r="AY35" s="76" t="str">
        <f t="shared" si="1"/>
        <v>В норме</v>
      </c>
      <c r="AZ35" s="77"/>
      <c r="BA35" s="77"/>
      <c r="BB35" s="78"/>
      <c r="BC35" s="32"/>
      <c r="BD35" s="38"/>
    </row>
    <row r="36" spans="1:56" ht="12.75" customHeight="1">
      <c r="A36" s="85">
        <v>5</v>
      </c>
      <c r="B36" s="85"/>
      <c r="C36" s="86">
        <v>5</v>
      </c>
      <c r="D36" s="87"/>
      <c r="E36" s="87"/>
      <c r="F36" s="88"/>
      <c r="G36" s="79">
        <v>100</v>
      </c>
      <c r="H36" s="79"/>
      <c r="I36" s="79"/>
      <c r="J36" s="80"/>
      <c r="K36" s="79">
        <v>100</v>
      </c>
      <c r="L36" s="79"/>
      <c r="M36" s="79"/>
      <c r="N36" s="80"/>
      <c r="O36" s="79">
        <f>G36/K36</f>
        <v>1</v>
      </c>
      <c r="P36" s="79"/>
      <c r="Q36" s="79"/>
      <c r="R36" s="80"/>
      <c r="S36" s="79">
        <v>100</v>
      </c>
      <c r="T36" s="79"/>
      <c r="U36" s="79"/>
      <c r="V36" s="80"/>
      <c r="W36" s="79">
        <v>100</v>
      </c>
      <c r="X36" s="79"/>
      <c r="Y36" s="79"/>
      <c r="Z36" s="80"/>
      <c r="AA36" s="79">
        <f>S36/W36</f>
        <v>1</v>
      </c>
      <c r="AB36" s="79"/>
      <c r="AC36" s="79"/>
      <c r="AD36" s="80"/>
      <c r="AE36" s="79">
        <v>100</v>
      </c>
      <c r="AF36" s="79"/>
      <c r="AG36" s="79"/>
      <c r="AH36" s="80"/>
      <c r="AI36" s="79">
        <v>100</v>
      </c>
      <c r="AJ36" s="79"/>
      <c r="AK36" s="79"/>
      <c r="AL36" s="80"/>
      <c r="AM36" s="79">
        <f>AE36/AI36</f>
        <v>1</v>
      </c>
      <c r="AN36" s="79"/>
      <c r="AO36" s="79"/>
      <c r="AP36" s="80"/>
      <c r="AQ36" s="79">
        <f t="shared" si="0"/>
        <v>0</v>
      </c>
      <c r="AR36" s="79"/>
      <c r="AS36" s="79"/>
      <c r="AT36" s="80"/>
      <c r="AU36" s="79">
        <v>2</v>
      </c>
      <c r="AV36" s="79"/>
      <c r="AW36" s="79"/>
      <c r="AX36" s="80"/>
      <c r="AY36" s="76" t="str">
        <f t="shared" si="1"/>
        <v>В норме</v>
      </c>
      <c r="AZ36" s="77"/>
      <c r="BA36" s="77"/>
      <c r="BB36" s="78"/>
      <c r="BC36" s="32"/>
      <c r="BD36" s="38"/>
    </row>
    <row r="37" spans="1:56" ht="12.75" customHeight="1">
      <c r="A37" s="85">
        <v>6</v>
      </c>
      <c r="B37" s="85"/>
      <c r="C37" s="86" t="s">
        <v>113</v>
      </c>
      <c r="D37" s="87"/>
      <c r="E37" s="87"/>
      <c r="F37" s="88"/>
      <c r="G37" s="183">
        <v>0.002</v>
      </c>
      <c r="H37" s="183"/>
      <c r="I37" s="183"/>
      <c r="J37" s="184"/>
      <c r="K37" s="183">
        <v>0.002</v>
      </c>
      <c r="L37" s="183"/>
      <c r="M37" s="183"/>
      <c r="N37" s="184"/>
      <c r="O37" s="183">
        <v>0.002</v>
      </c>
      <c r="P37" s="183"/>
      <c r="Q37" s="183"/>
      <c r="R37" s="184"/>
      <c r="S37" s="183">
        <v>0.002</v>
      </c>
      <c r="T37" s="183"/>
      <c r="U37" s="183"/>
      <c r="V37" s="184"/>
      <c r="W37" s="183">
        <v>0.002</v>
      </c>
      <c r="X37" s="183"/>
      <c r="Y37" s="183"/>
      <c r="Z37" s="184"/>
      <c r="AA37" s="183">
        <v>0.002</v>
      </c>
      <c r="AB37" s="183"/>
      <c r="AC37" s="183"/>
      <c r="AD37" s="184"/>
      <c r="AE37" s="183">
        <v>0.002</v>
      </c>
      <c r="AF37" s="183"/>
      <c r="AG37" s="183"/>
      <c r="AH37" s="184"/>
      <c r="AI37" s="183">
        <v>0.002</v>
      </c>
      <c r="AJ37" s="183"/>
      <c r="AK37" s="183"/>
      <c r="AL37" s="184"/>
      <c r="AM37" s="183">
        <v>0.002</v>
      </c>
      <c r="AN37" s="183"/>
      <c r="AO37" s="183"/>
      <c r="AP37" s="184"/>
      <c r="AQ37" s="79">
        <f t="shared" si="0"/>
        <v>0</v>
      </c>
      <c r="AR37" s="79"/>
      <c r="AS37" s="79"/>
      <c r="AT37" s="80"/>
      <c r="AU37" s="79">
        <v>2</v>
      </c>
      <c r="AV37" s="79"/>
      <c r="AW37" s="79"/>
      <c r="AX37" s="80"/>
      <c r="AY37" s="76" t="str">
        <f t="shared" si="1"/>
        <v>В норме</v>
      </c>
      <c r="AZ37" s="77"/>
      <c r="BA37" s="77"/>
      <c r="BB37" s="78"/>
      <c r="BC37" s="32"/>
      <c r="BD37" s="38"/>
    </row>
    <row r="38" spans="1:56" ht="7.5" customHeight="1">
      <c r="A38" s="33"/>
      <c r="B38" s="33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34"/>
      <c r="T38" s="34"/>
      <c r="U38" s="34"/>
      <c r="V38" s="34"/>
      <c r="W38" s="34"/>
      <c r="X38" s="34"/>
      <c r="Y38" s="34"/>
      <c r="Z38" s="35"/>
      <c r="AA38" s="35"/>
      <c r="AB38" s="33"/>
      <c r="AC38" s="33"/>
      <c r="AD38" s="33"/>
      <c r="AE38" s="33"/>
      <c r="AF38" s="33"/>
      <c r="AG38" s="33"/>
      <c r="AH38" s="33"/>
      <c r="AI38" s="33"/>
      <c r="AJ38" s="33"/>
      <c r="AK38" s="36"/>
      <c r="AL38" s="36"/>
      <c r="AM38" s="33"/>
      <c r="AN38" s="33"/>
      <c r="AO38" s="33"/>
      <c r="AP38" s="33"/>
      <c r="AQ38" s="163"/>
      <c r="AR38" s="163"/>
      <c r="AS38" s="163"/>
      <c r="AT38" s="81"/>
      <c r="AU38" s="81"/>
      <c r="AV38" s="81"/>
      <c r="AW38" s="81"/>
      <c r="AX38" s="81"/>
      <c r="AY38" s="81"/>
      <c r="AZ38" s="81"/>
      <c r="BA38" s="81"/>
      <c r="BB38" s="81"/>
      <c r="BC38" s="32"/>
      <c r="BD38" s="38"/>
    </row>
    <row r="39" spans="1:56" ht="12.75">
      <c r="A39" s="30" t="s">
        <v>174</v>
      </c>
      <c r="B39" s="3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2"/>
      <c r="BD39" s="38"/>
    </row>
    <row r="40" spans="1:56" ht="9" customHeight="1">
      <c r="A40" s="185" t="s">
        <v>21</v>
      </c>
      <c r="B40" s="186"/>
      <c r="C40" s="185" t="s">
        <v>173</v>
      </c>
      <c r="D40" s="189"/>
      <c r="E40" s="189"/>
      <c r="F40" s="186"/>
      <c r="G40" s="86" t="s">
        <v>176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8"/>
      <c r="S40" s="86" t="s">
        <v>224</v>
      </c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8"/>
      <c r="AE40" s="86" t="s">
        <v>175</v>
      </c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8"/>
      <c r="AQ40" s="155" t="s">
        <v>185</v>
      </c>
      <c r="AR40" s="156"/>
      <c r="AS40" s="156"/>
      <c r="AT40" s="157"/>
      <c r="AU40" s="155" t="s">
        <v>186</v>
      </c>
      <c r="AV40" s="156"/>
      <c r="AW40" s="156"/>
      <c r="AX40" s="157"/>
      <c r="AY40" s="144" t="s">
        <v>48</v>
      </c>
      <c r="AZ40" s="145"/>
      <c r="BA40" s="145"/>
      <c r="BB40" s="146"/>
      <c r="BC40" s="32"/>
      <c r="BD40" s="38"/>
    </row>
    <row r="41" spans="1:56" ht="9" customHeight="1">
      <c r="A41" s="187"/>
      <c r="B41" s="188"/>
      <c r="C41" s="187"/>
      <c r="D41" s="190"/>
      <c r="E41" s="190"/>
      <c r="F41" s="188"/>
      <c r="G41" s="87" t="s">
        <v>180</v>
      </c>
      <c r="H41" s="87"/>
      <c r="I41" s="87"/>
      <c r="J41" s="88"/>
      <c r="K41" s="87" t="s">
        <v>181</v>
      </c>
      <c r="L41" s="87"/>
      <c r="M41" s="87"/>
      <c r="N41" s="88"/>
      <c r="O41" s="87" t="s">
        <v>182</v>
      </c>
      <c r="P41" s="87"/>
      <c r="Q41" s="87"/>
      <c r="R41" s="88"/>
      <c r="S41" s="87" t="s">
        <v>180</v>
      </c>
      <c r="T41" s="87"/>
      <c r="U41" s="87"/>
      <c r="V41" s="88"/>
      <c r="W41" s="87" t="s">
        <v>181</v>
      </c>
      <c r="X41" s="87"/>
      <c r="Y41" s="87"/>
      <c r="Z41" s="88"/>
      <c r="AA41" s="87" t="s">
        <v>182</v>
      </c>
      <c r="AB41" s="87"/>
      <c r="AC41" s="87"/>
      <c r="AD41" s="88"/>
      <c r="AE41" s="87" t="s">
        <v>180</v>
      </c>
      <c r="AF41" s="87"/>
      <c r="AG41" s="87"/>
      <c r="AH41" s="88"/>
      <c r="AI41" s="87" t="s">
        <v>181</v>
      </c>
      <c r="AJ41" s="87"/>
      <c r="AK41" s="87"/>
      <c r="AL41" s="88"/>
      <c r="AM41" s="87" t="s">
        <v>182</v>
      </c>
      <c r="AN41" s="87"/>
      <c r="AO41" s="87"/>
      <c r="AP41" s="88"/>
      <c r="AQ41" s="158"/>
      <c r="AR41" s="159"/>
      <c r="AS41" s="159"/>
      <c r="AT41" s="160"/>
      <c r="AU41" s="158"/>
      <c r="AV41" s="159"/>
      <c r="AW41" s="159"/>
      <c r="AX41" s="160"/>
      <c r="AY41" s="147"/>
      <c r="AZ41" s="148"/>
      <c r="BA41" s="148"/>
      <c r="BB41" s="149"/>
      <c r="BC41" s="32"/>
      <c r="BD41" s="38"/>
    </row>
    <row r="42" spans="1:55" ht="12.75" customHeight="1">
      <c r="A42" s="129">
        <v>1</v>
      </c>
      <c r="B42" s="129"/>
      <c r="C42" s="86" t="s">
        <v>177</v>
      </c>
      <c r="D42" s="87"/>
      <c r="E42" s="87"/>
      <c r="F42" s="88"/>
      <c r="G42" s="79" t="s">
        <v>183</v>
      </c>
      <c r="H42" s="79"/>
      <c r="I42" s="79"/>
      <c r="J42" s="80"/>
      <c r="K42" s="79" t="s">
        <v>184</v>
      </c>
      <c r="L42" s="79"/>
      <c r="M42" s="79"/>
      <c r="N42" s="80"/>
      <c r="O42" s="79" t="s">
        <v>183</v>
      </c>
      <c r="P42" s="79"/>
      <c r="Q42" s="79"/>
      <c r="R42" s="80"/>
      <c r="S42" s="79" t="s">
        <v>183</v>
      </c>
      <c r="T42" s="79"/>
      <c r="U42" s="79"/>
      <c r="V42" s="80"/>
      <c r="W42" s="79" t="s">
        <v>184</v>
      </c>
      <c r="X42" s="79"/>
      <c r="Y42" s="79"/>
      <c r="Z42" s="80"/>
      <c r="AA42" s="79" t="s">
        <v>183</v>
      </c>
      <c r="AB42" s="79"/>
      <c r="AC42" s="79"/>
      <c r="AD42" s="80"/>
      <c r="AE42" s="79" t="s">
        <v>183</v>
      </c>
      <c r="AF42" s="79"/>
      <c r="AG42" s="79"/>
      <c r="AH42" s="80"/>
      <c r="AI42" s="177">
        <v>0</v>
      </c>
      <c r="AJ42" s="177"/>
      <c r="AK42" s="177"/>
      <c r="AL42" s="178"/>
      <c r="AM42" s="79" t="s">
        <v>183</v>
      </c>
      <c r="AN42" s="79"/>
      <c r="AO42" s="79"/>
      <c r="AP42" s="80"/>
      <c r="AQ42" s="177">
        <v>12</v>
      </c>
      <c r="AR42" s="177"/>
      <c r="AS42" s="177"/>
      <c r="AT42" s="178"/>
      <c r="AU42" s="177">
        <v>12</v>
      </c>
      <c r="AV42" s="177"/>
      <c r="AW42" s="177"/>
      <c r="AX42" s="178"/>
      <c r="AY42" s="76" t="str">
        <f>IF(AQ42=AU42,"В норме","Не годен")</f>
        <v>В норме</v>
      </c>
      <c r="AZ42" s="77"/>
      <c r="BA42" s="77"/>
      <c r="BB42" s="78"/>
      <c r="BC42" s="32"/>
    </row>
    <row r="43" spans="1:55" ht="12.75" customHeight="1">
      <c r="A43" s="129">
        <v>2</v>
      </c>
      <c r="B43" s="129"/>
      <c r="C43" s="86" t="s">
        <v>178</v>
      </c>
      <c r="D43" s="87"/>
      <c r="E43" s="87"/>
      <c r="F43" s="88"/>
      <c r="G43" s="79" t="s">
        <v>184</v>
      </c>
      <c r="H43" s="79"/>
      <c r="I43" s="79"/>
      <c r="J43" s="80"/>
      <c r="K43" s="79" t="s">
        <v>183</v>
      </c>
      <c r="L43" s="79"/>
      <c r="M43" s="79"/>
      <c r="N43" s="80"/>
      <c r="O43" s="79" t="s">
        <v>183</v>
      </c>
      <c r="P43" s="79"/>
      <c r="Q43" s="79"/>
      <c r="R43" s="80"/>
      <c r="S43" s="79" t="s">
        <v>184</v>
      </c>
      <c r="T43" s="79"/>
      <c r="U43" s="79"/>
      <c r="V43" s="80"/>
      <c r="W43" s="79" t="s">
        <v>183</v>
      </c>
      <c r="X43" s="79"/>
      <c r="Y43" s="79"/>
      <c r="Z43" s="80"/>
      <c r="AA43" s="79" t="s">
        <v>183</v>
      </c>
      <c r="AB43" s="79"/>
      <c r="AC43" s="79"/>
      <c r="AD43" s="80"/>
      <c r="AE43" s="79" t="s">
        <v>184</v>
      </c>
      <c r="AF43" s="79"/>
      <c r="AG43" s="79"/>
      <c r="AH43" s="80"/>
      <c r="AI43" s="79" t="s">
        <v>183</v>
      </c>
      <c r="AJ43" s="79"/>
      <c r="AK43" s="79"/>
      <c r="AL43" s="80"/>
      <c r="AM43" s="177">
        <v>0</v>
      </c>
      <c r="AN43" s="177"/>
      <c r="AO43" s="177"/>
      <c r="AP43" s="178"/>
      <c r="AQ43" s="177">
        <v>12</v>
      </c>
      <c r="AR43" s="177"/>
      <c r="AS43" s="177"/>
      <c r="AT43" s="178"/>
      <c r="AU43" s="177">
        <v>12</v>
      </c>
      <c r="AV43" s="177"/>
      <c r="AW43" s="177"/>
      <c r="AX43" s="178"/>
      <c r="AY43" s="76" t="str">
        <f>IF(AQ43=AU43,"В норме","Не годен")</f>
        <v>В норме</v>
      </c>
      <c r="AZ43" s="77"/>
      <c r="BA43" s="77"/>
      <c r="BB43" s="78"/>
      <c r="BC43" s="32"/>
    </row>
    <row r="44" spans="1:55" ht="12.75" customHeight="1">
      <c r="A44" s="129">
        <v>3</v>
      </c>
      <c r="B44" s="129"/>
      <c r="C44" s="86" t="s">
        <v>179</v>
      </c>
      <c r="D44" s="87"/>
      <c r="E44" s="87"/>
      <c r="F44" s="88"/>
      <c r="G44" s="79" t="s">
        <v>183</v>
      </c>
      <c r="H44" s="79"/>
      <c r="I44" s="79"/>
      <c r="J44" s="80"/>
      <c r="K44" s="79" t="s">
        <v>183</v>
      </c>
      <c r="L44" s="79"/>
      <c r="M44" s="79"/>
      <c r="N44" s="80"/>
      <c r="O44" s="79" t="s">
        <v>183</v>
      </c>
      <c r="P44" s="79"/>
      <c r="Q44" s="79"/>
      <c r="R44" s="80"/>
      <c r="S44" s="79" t="s">
        <v>183</v>
      </c>
      <c r="T44" s="79"/>
      <c r="U44" s="79"/>
      <c r="V44" s="80"/>
      <c r="W44" s="79" t="s">
        <v>183</v>
      </c>
      <c r="X44" s="79"/>
      <c r="Y44" s="79"/>
      <c r="Z44" s="80"/>
      <c r="AA44" s="79" t="s">
        <v>183</v>
      </c>
      <c r="AB44" s="79"/>
      <c r="AC44" s="79"/>
      <c r="AD44" s="80"/>
      <c r="AE44" s="177">
        <v>0</v>
      </c>
      <c r="AF44" s="177"/>
      <c r="AG44" s="177"/>
      <c r="AH44" s="178"/>
      <c r="AI44" s="79" t="s">
        <v>183</v>
      </c>
      <c r="AJ44" s="79"/>
      <c r="AK44" s="79"/>
      <c r="AL44" s="80"/>
      <c r="AM44" s="79" t="s">
        <v>183</v>
      </c>
      <c r="AN44" s="79"/>
      <c r="AO44" s="79"/>
      <c r="AP44" s="80"/>
      <c r="AQ44" s="177">
        <v>12</v>
      </c>
      <c r="AR44" s="177"/>
      <c r="AS44" s="177"/>
      <c r="AT44" s="178"/>
      <c r="AU44" s="177">
        <v>12</v>
      </c>
      <c r="AV44" s="177"/>
      <c r="AW44" s="177"/>
      <c r="AX44" s="178"/>
      <c r="AY44" s="76" t="str">
        <f>IF(AQ44=AU44,"В норме","Не годен")</f>
        <v>В норме</v>
      </c>
      <c r="AZ44" s="77"/>
      <c r="BA44" s="77"/>
      <c r="BB44" s="78"/>
      <c r="BC44" s="32"/>
    </row>
    <row r="45" spans="1:56" ht="7.5" customHeight="1">
      <c r="A45" s="33"/>
      <c r="B45" s="33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34"/>
      <c r="T45" s="34"/>
      <c r="U45" s="34"/>
      <c r="V45" s="34"/>
      <c r="W45" s="34"/>
      <c r="X45" s="34"/>
      <c r="Y45" s="34"/>
      <c r="Z45" s="35"/>
      <c r="AA45" s="35"/>
      <c r="AB45" s="33"/>
      <c r="AC45" s="33"/>
      <c r="AD45" s="33"/>
      <c r="AE45" s="33"/>
      <c r="AF45" s="33"/>
      <c r="AG45" s="33"/>
      <c r="AH45" s="33"/>
      <c r="AI45" s="33"/>
      <c r="AJ45" s="33"/>
      <c r="AK45" s="36"/>
      <c r="AL45" s="36"/>
      <c r="AM45" s="33"/>
      <c r="AN45" s="33"/>
      <c r="AO45" s="33"/>
      <c r="AP45" s="33"/>
      <c r="AQ45" s="163"/>
      <c r="AR45" s="163"/>
      <c r="AS45" s="163"/>
      <c r="AT45" s="81"/>
      <c r="AU45" s="81"/>
      <c r="AV45" s="81"/>
      <c r="AW45" s="81"/>
      <c r="AX45" s="81"/>
      <c r="AY45" s="81"/>
      <c r="AZ45" s="81"/>
      <c r="BA45" s="81"/>
      <c r="BB45" s="81"/>
      <c r="BC45" s="32"/>
      <c r="BD45" s="38"/>
    </row>
    <row r="46" spans="1:56" ht="12.75">
      <c r="A46" s="30" t="s">
        <v>134</v>
      </c>
      <c r="B46" s="31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2"/>
      <c r="BD46" s="38"/>
    </row>
    <row r="47" spans="1:56" ht="9" customHeight="1">
      <c r="A47" s="185" t="s">
        <v>21</v>
      </c>
      <c r="B47" s="186"/>
      <c r="C47" s="185" t="s">
        <v>139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6"/>
      <c r="S47" s="86" t="s">
        <v>144</v>
      </c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8"/>
      <c r="AI47" s="86" t="s">
        <v>251</v>
      </c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8"/>
      <c r="AY47" s="144" t="s">
        <v>48</v>
      </c>
      <c r="AZ47" s="145"/>
      <c r="BA47" s="145"/>
      <c r="BB47" s="146"/>
      <c r="BC47" s="32"/>
      <c r="BD47" s="38"/>
    </row>
    <row r="48" spans="1:56" ht="9" customHeight="1">
      <c r="A48" s="187"/>
      <c r="B48" s="188"/>
      <c r="C48" s="187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88"/>
      <c r="S48" s="86" t="s">
        <v>148</v>
      </c>
      <c r="T48" s="87"/>
      <c r="U48" s="87"/>
      <c r="V48" s="88"/>
      <c r="W48" s="86" t="s">
        <v>248</v>
      </c>
      <c r="X48" s="87"/>
      <c r="Y48" s="87"/>
      <c r="Z48" s="88"/>
      <c r="AA48" s="86" t="s">
        <v>245</v>
      </c>
      <c r="AB48" s="87"/>
      <c r="AC48" s="87"/>
      <c r="AD48" s="88"/>
      <c r="AE48" s="86" t="s">
        <v>128</v>
      </c>
      <c r="AF48" s="87"/>
      <c r="AG48" s="87"/>
      <c r="AH48" s="88"/>
      <c r="AI48" s="87" t="s">
        <v>129</v>
      </c>
      <c r="AJ48" s="87"/>
      <c r="AK48" s="87"/>
      <c r="AL48" s="88"/>
      <c r="AM48" s="86" t="s">
        <v>130</v>
      </c>
      <c r="AN48" s="87"/>
      <c r="AO48" s="87"/>
      <c r="AP48" s="88"/>
      <c r="AQ48" s="86" t="s">
        <v>131</v>
      </c>
      <c r="AR48" s="87"/>
      <c r="AS48" s="87"/>
      <c r="AT48" s="88"/>
      <c r="AU48" s="86" t="s">
        <v>128</v>
      </c>
      <c r="AV48" s="87"/>
      <c r="AW48" s="87"/>
      <c r="AX48" s="88"/>
      <c r="AY48" s="147"/>
      <c r="AZ48" s="148"/>
      <c r="BA48" s="148"/>
      <c r="BB48" s="149"/>
      <c r="BC48" s="32"/>
      <c r="BD48" s="38"/>
    </row>
    <row r="49" spans="1:56" ht="12.75" customHeight="1">
      <c r="A49" s="85">
        <v>1</v>
      </c>
      <c r="B49" s="85"/>
      <c r="C49" s="137" t="s">
        <v>246</v>
      </c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>
        <v>2500</v>
      </c>
      <c r="P49" s="138"/>
      <c r="Q49" s="138"/>
      <c r="R49" s="139"/>
      <c r="S49" s="179">
        <v>2500</v>
      </c>
      <c r="T49" s="177"/>
      <c r="U49" s="177"/>
      <c r="V49" s="178"/>
      <c r="W49" s="86">
        <v>10000</v>
      </c>
      <c r="X49" s="87"/>
      <c r="Y49" s="87"/>
      <c r="Z49" s="88"/>
      <c r="AA49" s="86">
        <v>300</v>
      </c>
      <c r="AB49" s="87"/>
      <c r="AC49" s="87"/>
      <c r="AD49" s="88"/>
      <c r="AE49" s="76" t="str">
        <f aca="true" t="shared" si="2" ref="AE49:AE62">IF(AA49&gt;S49,"Не годен","В норме")</f>
        <v>В норме</v>
      </c>
      <c r="AF49" s="77"/>
      <c r="AG49" s="77"/>
      <c r="AH49" s="78"/>
      <c r="AI49" s="177">
        <v>1</v>
      </c>
      <c r="AJ49" s="177"/>
      <c r="AK49" s="177"/>
      <c r="AL49" s="178"/>
      <c r="AM49" s="135">
        <v>29.8</v>
      </c>
      <c r="AN49" s="135"/>
      <c r="AO49" s="135"/>
      <c r="AP49" s="136"/>
      <c r="AQ49" s="135">
        <v>29.8</v>
      </c>
      <c r="AR49" s="135"/>
      <c r="AS49" s="135"/>
      <c r="AT49" s="136"/>
      <c r="AU49" s="134" t="s">
        <v>132</v>
      </c>
      <c r="AV49" s="79"/>
      <c r="AW49" s="79"/>
      <c r="AX49" s="80"/>
      <c r="AY49" s="76" t="str">
        <f aca="true" t="shared" si="3" ref="AY49:AY62">IF(AQ49&gt;AU49,"Не годен","В норме")</f>
        <v>В норме</v>
      </c>
      <c r="AZ49" s="77"/>
      <c r="BA49" s="77"/>
      <c r="BB49" s="78"/>
      <c r="BC49" s="32"/>
      <c r="BD49" s="38"/>
    </row>
    <row r="50" spans="1:56" ht="12.75" customHeight="1">
      <c r="A50" s="85">
        <v>2</v>
      </c>
      <c r="B50" s="85"/>
      <c r="C50" s="137" t="s">
        <v>247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>
        <v>2501</v>
      </c>
      <c r="P50" s="138"/>
      <c r="Q50" s="138"/>
      <c r="R50" s="139"/>
      <c r="S50" s="179">
        <v>2500</v>
      </c>
      <c r="T50" s="177"/>
      <c r="U50" s="177"/>
      <c r="V50" s="178"/>
      <c r="W50" s="86">
        <v>10000</v>
      </c>
      <c r="X50" s="87"/>
      <c r="Y50" s="87"/>
      <c r="Z50" s="88"/>
      <c r="AA50" s="86">
        <v>300</v>
      </c>
      <c r="AB50" s="87"/>
      <c r="AC50" s="87"/>
      <c r="AD50" s="88"/>
      <c r="AE50" s="76" t="str">
        <f t="shared" si="2"/>
        <v>В норме</v>
      </c>
      <c r="AF50" s="77"/>
      <c r="AG50" s="77"/>
      <c r="AH50" s="78"/>
      <c r="AI50" s="177">
        <v>1</v>
      </c>
      <c r="AJ50" s="177"/>
      <c r="AK50" s="177"/>
      <c r="AL50" s="178"/>
      <c r="AM50" s="197">
        <v>4.3</v>
      </c>
      <c r="AN50" s="135"/>
      <c r="AO50" s="135"/>
      <c r="AP50" s="136"/>
      <c r="AQ50" s="135">
        <v>4.3</v>
      </c>
      <c r="AR50" s="135"/>
      <c r="AS50" s="135"/>
      <c r="AT50" s="136"/>
      <c r="AU50" s="134" t="s">
        <v>132</v>
      </c>
      <c r="AV50" s="79"/>
      <c r="AW50" s="79"/>
      <c r="AX50" s="80"/>
      <c r="AY50" s="76" t="str">
        <f t="shared" si="3"/>
        <v>В норме</v>
      </c>
      <c r="AZ50" s="77"/>
      <c r="BA50" s="77"/>
      <c r="BB50" s="78"/>
      <c r="BC50" s="32"/>
      <c r="BD50" s="38"/>
    </row>
    <row r="51" spans="1:56" ht="12.75" customHeight="1">
      <c r="A51" s="85">
        <v>3</v>
      </c>
      <c r="B51" s="85"/>
      <c r="C51" s="137" t="s">
        <v>145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>
        <v>2500</v>
      </c>
      <c r="P51" s="138"/>
      <c r="Q51" s="138"/>
      <c r="R51" s="139"/>
      <c r="S51" s="179">
        <v>2500</v>
      </c>
      <c r="T51" s="177"/>
      <c r="U51" s="177"/>
      <c r="V51" s="178"/>
      <c r="W51" s="86">
        <v>10000</v>
      </c>
      <c r="X51" s="87"/>
      <c r="Y51" s="87"/>
      <c r="Z51" s="88"/>
      <c r="AA51" s="86">
        <v>300</v>
      </c>
      <c r="AB51" s="87"/>
      <c r="AC51" s="87"/>
      <c r="AD51" s="88"/>
      <c r="AE51" s="76" t="str">
        <f t="shared" si="2"/>
        <v>В норме</v>
      </c>
      <c r="AF51" s="77"/>
      <c r="AG51" s="77"/>
      <c r="AH51" s="78"/>
      <c r="AI51" s="177">
        <v>1</v>
      </c>
      <c r="AJ51" s="177"/>
      <c r="AK51" s="177"/>
      <c r="AL51" s="178"/>
      <c r="AM51" s="135">
        <v>42</v>
      </c>
      <c r="AN51" s="135"/>
      <c r="AO51" s="135"/>
      <c r="AP51" s="136"/>
      <c r="AQ51" s="135">
        <v>42</v>
      </c>
      <c r="AR51" s="135"/>
      <c r="AS51" s="135"/>
      <c r="AT51" s="136"/>
      <c r="AU51" s="134" t="s">
        <v>132</v>
      </c>
      <c r="AV51" s="79"/>
      <c r="AW51" s="79"/>
      <c r="AX51" s="80"/>
      <c r="AY51" s="76" t="str">
        <f t="shared" si="3"/>
        <v>В норме</v>
      </c>
      <c r="AZ51" s="77"/>
      <c r="BA51" s="77"/>
      <c r="BB51" s="78"/>
      <c r="BC51" s="32"/>
      <c r="BD51" s="38"/>
    </row>
    <row r="52" spans="1:56" ht="12.75" customHeight="1">
      <c r="A52" s="85">
        <v>4</v>
      </c>
      <c r="B52" s="85"/>
      <c r="C52" s="137" t="s">
        <v>146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>
        <v>2500</v>
      </c>
      <c r="P52" s="138"/>
      <c r="Q52" s="138"/>
      <c r="R52" s="139"/>
      <c r="S52" s="179">
        <v>2500</v>
      </c>
      <c r="T52" s="177"/>
      <c r="U52" s="177"/>
      <c r="V52" s="178"/>
      <c r="W52" s="86">
        <v>10000</v>
      </c>
      <c r="X52" s="87"/>
      <c r="Y52" s="87"/>
      <c r="Z52" s="88"/>
      <c r="AA52" s="86">
        <v>300</v>
      </c>
      <c r="AB52" s="87"/>
      <c r="AC52" s="87"/>
      <c r="AD52" s="88"/>
      <c r="AE52" s="76" t="str">
        <f t="shared" si="2"/>
        <v>В норме</v>
      </c>
      <c r="AF52" s="77"/>
      <c r="AG52" s="77"/>
      <c r="AH52" s="78"/>
      <c r="AI52" s="177">
        <v>1</v>
      </c>
      <c r="AJ52" s="177"/>
      <c r="AK52" s="177"/>
      <c r="AL52" s="178"/>
      <c r="AM52" s="135">
        <v>42</v>
      </c>
      <c r="AN52" s="135"/>
      <c r="AO52" s="135"/>
      <c r="AP52" s="136"/>
      <c r="AQ52" s="135">
        <v>42</v>
      </c>
      <c r="AR52" s="135"/>
      <c r="AS52" s="135"/>
      <c r="AT52" s="136"/>
      <c r="AU52" s="134" t="s">
        <v>132</v>
      </c>
      <c r="AV52" s="79"/>
      <c r="AW52" s="79"/>
      <c r="AX52" s="80"/>
      <c r="AY52" s="76" t="str">
        <f t="shared" si="3"/>
        <v>В норме</v>
      </c>
      <c r="AZ52" s="77"/>
      <c r="BA52" s="77"/>
      <c r="BB52" s="78"/>
      <c r="BC52" s="32"/>
      <c r="BD52" s="38"/>
    </row>
    <row r="53" spans="1:56" ht="12.75" customHeight="1">
      <c r="A53" s="85">
        <v>5</v>
      </c>
      <c r="B53" s="85"/>
      <c r="C53" s="137" t="s">
        <v>147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>
        <v>2500</v>
      </c>
      <c r="P53" s="138"/>
      <c r="Q53" s="138"/>
      <c r="R53" s="139"/>
      <c r="S53" s="179">
        <v>2500</v>
      </c>
      <c r="T53" s="177"/>
      <c r="U53" s="177"/>
      <c r="V53" s="178"/>
      <c r="W53" s="86">
        <v>10000</v>
      </c>
      <c r="X53" s="87"/>
      <c r="Y53" s="87"/>
      <c r="Z53" s="88"/>
      <c r="AA53" s="86">
        <v>300</v>
      </c>
      <c r="AB53" s="87"/>
      <c r="AC53" s="87"/>
      <c r="AD53" s="88"/>
      <c r="AE53" s="76" t="str">
        <f t="shared" si="2"/>
        <v>В норме</v>
      </c>
      <c r="AF53" s="77"/>
      <c r="AG53" s="77"/>
      <c r="AH53" s="78"/>
      <c r="AI53" s="177">
        <v>1</v>
      </c>
      <c r="AJ53" s="177"/>
      <c r="AK53" s="177"/>
      <c r="AL53" s="178"/>
      <c r="AM53" s="135">
        <v>42</v>
      </c>
      <c r="AN53" s="135"/>
      <c r="AO53" s="135"/>
      <c r="AP53" s="136"/>
      <c r="AQ53" s="135">
        <v>42</v>
      </c>
      <c r="AR53" s="135"/>
      <c r="AS53" s="135"/>
      <c r="AT53" s="136"/>
      <c r="AU53" s="134" t="s">
        <v>132</v>
      </c>
      <c r="AV53" s="79"/>
      <c r="AW53" s="79"/>
      <c r="AX53" s="80"/>
      <c r="AY53" s="76" t="str">
        <f t="shared" si="3"/>
        <v>В норме</v>
      </c>
      <c r="AZ53" s="77"/>
      <c r="BA53" s="77"/>
      <c r="BB53" s="78"/>
      <c r="BC53" s="32"/>
      <c r="BD53" s="38"/>
    </row>
    <row r="54" spans="1:56" ht="12.75" customHeight="1">
      <c r="A54" s="85">
        <v>6</v>
      </c>
      <c r="B54" s="85"/>
      <c r="C54" s="137" t="s">
        <v>141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>
        <v>1000</v>
      </c>
      <c r="P54" s="138"/>
      <c r="Q54" s="138"/>
      <c r="R54" s="139"/>
      <c r="S54" s="179">
        <v>1000</v>
      </c>
      <c r="T54" s="177"/>
      <c r="U54" s="177"/>
      <c r="V54" s="178"/>
      <c r="W54" s="86">
        <v>10000</v>
      </c>
      <c r="X54" s="87"/>
      <c r="Y54" s="87"/>
      <c r="Z54" s="88"/>
      <c r="AA54" s="86">
        <v>0.5</v>
      </c>
      <c r="AB54" s="87"/>
      <c r="AC54" s="87"/>
      <c r="AD54" s="88"/>
      <c r="AE54" s="76" t="str">
        <f t="shared" si="2"/>
        <v>В норме</v>
      </c>
      <c r="AF54" s="77"/>
      <c r="AG54" s="77"/>
      <c r="AH54" s="78"/>
      <c r="AI54" s="177">
        <v>1</v>
      </c>
      <c r="AJ54" s="177"/>
      <c r="AK54" s="177"/>
      <c r="AL54" s="178"/>
      <c r="AM54" s="135">
        <v>1</v>
      </c>
      <c r="AN54" s="135"/>
      <c r="AO54" s="135"/>
      <c r="AP54" s="136"/>
      <c r="AQ54" s="135">
        <v>1</v>
      </c>
      <c r="AR54" s="135"/>
      <c r="AS54" s="135"/>
      <c r="AT54" s="136"/>
      <c r="AU54" s="79" t="s">
        <v>132</v>
      </c>
      <c r="AV54" s="79"/>
      <c r="AW54" s="79"/>
      <c r="AX54" s="80"/>
      <c r="AY54" s="76" t="str">
        <f t="shared" si="3"/>
        <v>В норме</v>
      </c>
      <c r="AZ54" s="77"/>
      <c r="BA54" s="77"/>
      <c r="BB54" s="78"/>
      <c r="BC54" s="32"/>
      <c r="BD54" s="38"/>
    </row>
    <row r="55" spans="1:56" ht="12.75" customHeight="1">
      <c r="A55" s="85">
        <v>7</v>
      </c>
      <c r="B55" s="85"/>
      <c r="C55" s="137" t="s">
        <v>142</v>
      </c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>
        <v>1000</v>
      </c>
      <c r="P55" s="138"/>
      <c r="Q55" s="138"/>
      <c r="R55" s="139"/>
      <c r="S55" s="179">
        <v>1000</v>
      </c>
      <c r="T55" s="177"/>
      <c r="U55" s="177"/>
      <c r="V55" s="178"/>
      <c r="W55" s="86">
        <v>10000</v>
      </c>
      <c r="X55" s="87"/>
      <c r="Y55" s="87"/>
      <c r="Z55" s="88"/>
      <c r="AA55" s="86">
        <v>0.5</v>
      </c>
      <c r="AB55" s="87"/>
      <c r="AC55" s="87"/>
      <c r="AD55" s="88"/>
      <c r="AE55" s="76" t="str">
        <f t="shared" si="2"/>
        <v>В норме</v>
      </c>
      <c r="AF55" s="77"/>
      <c r="AG55" s="77"/>
      <c r="AH55" s="78"/>
      <c r="AI55" s="177">
        <v>1</v>
      </c>
      <c r="AJ55" s="177"/>
      <c r="AK55" s="177"/>
      <c r="AL55" s="178"/>
      <c r="AM55" s="135">
        <v>1</v>
      </c>
      <c r="AN55" s="135"/>
      <c r="AO55" s="135"/>
      <c r="AP55" s="136"/>
      <c r="AQ55" s="135">
        <v>1</v>
      </c>
      <c r="AR55" s="135"/>
      <c r="AS55" s="135"/>
      <c r="AT55" s="136"/>
      <c r="AU55" s="79" t="s">
        <v>132</v>
      </c>
      <c r="AV55" s="79"/>
      <c r="AW55" s="79"/>
      <c r="AX55" s="80"/>
      <c r="AY55" s="76" t="str">
        <f t="shared" si="3"/>
        <v>В норме</v>
      </c>
      <c r="AZ55" s="77"/>
      <c r="BA55" s="77"/>
      <c r="BB55" s="78"/>
      <c r="BC55" s="32"/>
      <c r="BD55" s="38"/>
    </row>
    <row r="56" spans="1:56" ht="12.75" customHeight="1">
      <c r="A56" s="85">
        <v>8</v>
      </c>
      <c r="B56" s="85"/>
      <c r="C56" s="137" t="s">
        <v>140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>
        <v>1000</v>
      </c>
      <c r="P56" s="138"/>
      <c r="Q56" s="138"/>
      <c r="R56" s="139"/>
      <c r="S56" s="179">
        <v>1000</v>
      </c>
      <c r="T56" s="177"/>
      <c r="U56" s="177"/>
      <c r="V56" s="178"/>
      <c r="W56" s="86">
        <v>10000</v>
      </c>
      <c r="X56" s="87"/>
      <c r="Y56" s="87"/>
      <c r="Z56" s="88"/>
      <c r="AA56" s="86">
        <v>0.5</v>
      </c>
      <c r="AB56" s="87"/>
      <c r="AC56" s="87"/>
      <c r="AD56" s="88"/>
      <c r="AE56" s="76" t="str">
        <f t="shared" si="2"/>
        <v>В норме</v>
      </c>
      <c r="AF56" s="77"/>
      <c r="AG56" s="77"/>
      <c r="AH56" s="78"/>
      <c r="AI56" s="177">
        <v>1</v>
      </c>
      <c r="AJ56" s="177"/>
      <c r="AK56" s="177"/>
      <c r="AL56" s="178"/>
      <c r="AM56" s="135">
        <v>1</v>
      </c>
      <c r="AN56" s="135"/>
      <c r="AO56" s="135"/>
      <c r="AP56" s="136"/>
      <c r="AQ56" s="135">
        <v>1</v>
      </c>
      <c r="AR56" s="135"/>
      <c r="AS56" s="135"/>
      <c r="AT56" s="136"/>
      <c r="AU56" s="79" t="s">
        <v>132</v>
      </c>
      <c r="AV56" s="79"/>
      <c r="AW56" s="79"/>
      <c r="AX56" s="80"/>
      <c r="AY56" s="76" t="str">
        <f t="shared" si="3"/>
        <v>В норме</v>
      </c>
      <c r="AZ56" s="77"/>
      <c r="BA56" s="77"/>
      <c r="BB56" s="78"/>
      <c r="BC56" s="32"/>
      <c r="BD56" s="38"/>
    </row>
    <row r="57" spans="1:56" ht="12.75" customHeight="1">
      <c r="A57" s="85">
        <v>9</v>
      </c>
      <c r="B57" s="85"/>
      <c r="C57" s="137" t="s">
        <v>136</v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9"/>
      <c r="S57" s="179">
        <v>2500</v>
      </c>
      <c r="T57" s="177"/>
      <c r="U57" s="177"/>
      <c r="V57" s="178"/>
      <c r="W57" s="86">
        <v>10000</v>
      </c>
      <c r="X57" s="87"/>
      <c r="Y57" s="87"/>
      <c r="Z57" s="88"/>
      <c r="AA57" s="86">
        <v>1000</v>
      </c>
      <c r="AB57" s="87"/>
      <c r="AC57" s="87"/>
      <c r="AD57" s="88"/>
      <c r="AE57" s="76" t="str">
        <f t="shared" si="2"/>
        <v>В норме</v>
      </c>
      <c r="AF57" s="77"/>
      <c r="AG57" s="77"/>
      <c r="AH57" s="78"/>
      <c r="AI57" s="143" t="s">
        <v>158</v>
      </c>
      <c r="AJ57" s="87"/>
      <c r="AK57" s="87"/>
      <c r="AL57" s="88"/>
      <c r="AM57" s="135">
        <v>27</v>
      </c>
      <c r="AN57" s="135"/>
      <c r="AO57" s="135"/>
      <c r="AP57" s="136"/>
      <c r="AQ57" s="135" t="s">
        <v>135</v>
      </c>
      <c r="AR57" s="135"/>
      <c r="AS57" s="135"/>
      <c r="AT57" s="136"/>
      <c r="AU57" s="134" t="s">
        <v>133</v>
      </c>
      <c r="AV57" s="79"/>
      <c r="AW57" s="79"/>
      <c r="AX57" s="80"/>
      <c r="AY57" s="76" t="str">
        <f t="shared" si="3"/>
        <v>В норме</v>
      </c>
      <c r="AZ57" s="77"/>
      <c r="BA57" s="77"/>
      <c r="BB57" s="78"/>
      <c r="BC57" s="32"/>
      <c r="BD57" s="38"/>
    </row>
    <row r="58" spans="1:56" ht="12.75" customHeight="1">
      <c r="A58" s="85">
        <v>10</v>
      </c>
      <c r="B58" s="85"/>
      <c r="C58" s="137" t="s">
        <v>137</v>
      </c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>
        <v>2500</v>
      </c>
      <c r="P58" s="138"/>
      <c r="Q58" s="138"/>
      <c r="R58" s="139"/>
      <c r="S58" s="179">
        <v>2500</v>
      </c>
      <c r="T58" s="177"/>
      <c r="U58" s="177"/>
      <c r="V58" s="178"/>
      <c r="W58" s="86">
        <v>10000</v>
      </c>
      <c r="X58" s="87"/>
      <c r="Y58" s="87"/>
      <c r="Z58" s="88"/>
      <c r="AA58" s="86">
        <v>1000</v>
      </c>
      <c r="AB58" s="87"/>
      <c r="AC58" s="87"/>
      <c r="AD58" s="88"/>
      <c r="AE58" s="76" t="str">
        <f t="shared" si="2"/>
        <v>В норме</v>
      </c>
      <c r="AF58" s="77"/>
      <c r="AG58" s="77"/>
      <c r="AH58" s="78"/>
      <c r="AI58" s="143" t="s">
        <v>158</v>
      </c>
      <c r="AJ58" s="87"/>
      <c r="AK58" s="87"/>
      <c r="AL58" s="88"/>
      <c r="AM58" s="135">
        <v>28</v>
      </c>
      <c r="AN58" s="135"/>
      <c r="AO58" s="135"/>
      <c r="AP58" s="136"/>
      <c r="AQ58" s="135" t="s">
        <v>135</v>
      </c>
      <c r="AR58" s="135"/>
      <c r="AS58" s="135"/>
      <c r="AT58" s="136"/>
      <c r="AU58" s="134" t="s">
        <v>133</v>
      </c>
      <c r="AV58" s="79"/>
      <c r="AW58" s="79"/>
      <c r="AX58" s="80"/>
      <c r="AY58" s="76" t="str">
        <f t="shared" si="3"/>
        <v>В норме</v>
      </c>
      <c r="AZ58" s="77"/>
      <c r="BA58" s="77"/>
      <c r="BB58" s="78"/>
      <c r="BC58" s="32"/>
      <c r="BD58" s="38"/>
    </row>
    <row r="59" spans="1:56" ht="12.75" customHeight="1">
      <c r="A59" s="85">
        <v>11</v>
      </c>
      <c r="B59" s="85"/>
      <c r="C59" s="137" t="s">
        <v>138</v>
      </c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>
        <v>2500</v>
      </c>
      <c r="P59" s="138"/>
      <c r="Q59" s="138"/>
      <c r="R59" s="139"/>
      <c r="S59" s="179">
        <v>2500</v>
      </c>
      <c r="T59" s="177"/>
      <c r="U59" s="177"/>
      <c r="V59" s="178"/>
      <c r="W59" s="86">
        <v>10000</v>
      </c>
      <c r="X59" s="87"/>
      <c r="Y59" s="87"/>
      <c r="Z59" s="88"/>
      <c r="AA59" s="86">
        <v>1000</v>
      </c>
      <c r="AB59" s="87"/>
      <c r="AC59" s="87"/>
      <c r="AD59" s="88"/>
      <c r="AE59" s="76" t="str">
        <f t="shared" si="2"/>
        <v>В норме</v>
      </c>
      <c r="AF59" s="77"/>
      <c r="AG59" s="77"/>
      <c r="AH59" s="78"/>
      <c r="AI59" s="143" t="s">
        <v>158</v>
      </c>
      <c r="AJ59" s="87"/>
      <c r="AK59" s="87"/>
      <c r="AL59" s="88"/>
      <c r="AM59" s="135">
        <v>30</v>
      </c>
      <c r="AN59" s="135"/>
      <c r="AO59" s="135"/>
      <c r="AP59" s="136"/>
      <c r="AQ59" s="135" t="s">
        <v>135</v>
      </c>
      <c r="AR59" s="135"/>
      <c r="AS59" s="135"/>
      <c r="AT59" s="136"/>
      <c r="AU59" s="134" t="s">
        <v>133</v>
      </c>
      <c r="AV59" s="79"/>
      <c r="AW59" s="79"/>
      <c r="AX59" s="80"/>
      <c r="AY59" s="76" t="str">
        <f t="shared" si="3"/>
        <v>В норме</v>
      </c>
      <c r="AZ59" s="77"/>
      <c r="BA59" s="77"/>
      <c r="BB59" s="78"/>
      <c r="BC59" s="32"/>
      <c r="BD59" s="38"/>
    </row>
    <row r="60" spans="1:56" ht="12.75" customHeight="1">
      <c r="A60" s="85">
        <v>12</v>
      </c>
      <c r="B60" s="85"/>
      <c r="C60" s="137" t="s">
        <v>143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>
        <v>1000</v>
      </c>
      <c r="P60" s="138"/>
      <c r="Q60" s="138"/>
      <c r="R60" s="139"/>
      <c r="S60" s="179">
        <v>1000</v>
      </c>
      <c r="T60" s="177"/>
      <c r="U60" s="177"/>
      <c r="V60" s="178"/>
      <c r="W60" s="86">
        <v>10000</v>
      </c>
      <c r="X60" s="87"/>
      <c r="Y60" s="87"/>
      <c r="Z60" s="88"/>
      <c r="AA60" s="86">
        <v>0.5</v>
      </c>
      <c r="AB60" s="87"/>
      <c r="AC60" s="87"/>
      <c r="AD60" s="88"/>
      <c r="AE60" s="76" t="str">
        <f t="shared" si="2"/>
        <v>В норме</v>
      </c>
      <c r="AF60" s="77"/>
      <c r="AG60" s="77"/>
      <c r="AH60" s="78"/>
      <c r="AI60" s="143" t="s">
        <v>158</v>
      </c>
      <c r="AJ60" s="87"/>
      <c r="AK60" s="87"/>
      <c r="AL60" s="88"/>
      <c r="AM60" s="143" t="s">
        <v>158</v>
      </c>
      <c r="AN60" s="87"/>
      <c r="AO60" s="87"/>
      <c r="AP60" s="88"/>
      <c r="AQ60" s="143" t="s">
        <v>158</v>
      </c>
      <c r="AR60" s="87"/>
      <c r="AS60" s="87"/>
      <c r="AT60" s="88"/>
      <c r="AU60" s="143" t="s">
        <v>158</v>
      </c>
      <c r="AV60" s="87"/>
      <c r="AW60" s="87"/>
      <c r="AX60" s="88"/>
      <c r="AY60" s="76" t="str">
        <f t="shared" si="3"/>
        <v>В норме</v>
      </c>
      <c r="AZ60" s="77"/>
      <c r="BA60" s="77"/>
      <c r="BB60" s="78"/>
      <c r="BC60" s="32"/>
      <c r="BD60" s="38"/>
    </row>
    <row r="61" spans="1:56" ht="12.75" customHeight="1">
      <c r="A61" s="85">
        <v>13</v>
      </c>
      <c r="B61" s="85"/>
      <c r="C61" s="137" t="s">
        <v>194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>
        <v>1000</v>
      </c>
      <c r="P61" s="138"/>
      <c r="Q61" s="138"/>
      <c r="R61" s="139"/>
      <c r="S61" s="179">
        <v>1000</v>
      </c>
      <c r="T61" s="177"/>
      <c r="U61" s="177"/>
      <c r="V61" s="178"/>
      <c r="W61" s="86">
        <v>10000</v>
      </c>
      <c r="X61" s="87"/>
      <c r="Y61" s="87"/>
      <c r="Z61" s="88"/>
      <c r="AA61" s="86">
        <v>0.5</v>
      </c>
      <c r="AB61" s="87"/>
      <c r="AC61" s="87"/>
      <c r="AD61" s="88"/>
      <c r="AE61" s="76" t="str">
        <f t="shared" si="2"/>
        <v>В норме</v>
      </c>
      <c r="AF61" s="77"/>
      <c r="AG61" s="77"/>
      <c r="AH61" s="78"/>
      <c r="AI61" s="143" t="s">
        <v>158</v>
      </c>
      <c r="AJ61" s="87"/>
      <c r="AK61" s="87"/>
      <c r="AL61" s="88"/>
      <c r="AM61" s="143" t="s">
        <v>158</v>
      </c>
      <c r="AN61" s="87"/>
      <c r="AO61" s="87"/>
      <c r="AP61" s="88"/>
      <c r="AQ61" s="143" t="s">
        <v>158</v>
      </c>
      <c r="AR61" s="87"/>
      <c r="AS61" s="87"/>
      <c r="AT61" s="88"/>
      <c r="AU61" s="143" t="s">
        <v>158</v>
      </c>
      <c r="AV61" s="87"/>
      <c r="AW61" s="87"/>
      <c r="AX61" s="88"/>
      <c r="AY61" s="76" t="str">
        <f t="shared" si="3"/>
        <v>В норме</v>
      </c>
      <c r="AZ61" s="77"/>
      <c r="BA61" s="77"/>
      <c r="BB61" s="78"/>
      <c r="BC61" s="32"/>
      <c r="BD61" s="38"/>
    </row>
    <row r="62" spans="1:56" ht="12.75" customHeight="1">
      <c r="A62" s="85">
        <v>14</v>
      </c>
      <c r="B62" s="85"/>
      <c r="C62" s="137" t="s">
        <v>195</v>
      </c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>
        <v>1000</v>
      </c>
      <c r="P62" s="138"/>
      <c r="Q62" s="138"/>
      <c r="R62" s="139"/>
      <c r="S62" s="179">
        <v>1000</v>
      </c>
      <c r="T62" s="177"/>
      <c r="U62" s="177"/>
      <c r="V62" s="178"/>
      <c r="W62" s="86">
        <v>10000</v>
      </c>
      <c r="X62" s="87"/>
      <c r="Y62" s="87"/>
      <c r="Z62" s="88"/>
      <c r="AA62" s="86">
        <v>0.5</v>
      </c>
      <c r="AB62" s="87"/>
      <c r="AC62" s="87"/>
      <c r="AD62" s="88"/>
      <c r="AE62" s="76" t="str">
        <f t="shared" si="2"/>
        <v>В норме</v>
      </c>
      <c r="AF62" s="77"/>
      <c r="AG62" s="77"/>
      <c r="AH62" s="78"/>
      <c r="AI62" s="143" t="s">
        <v>158</v>
      </c>
      <c r="AJ62" s="87"/>
      <c r="AK62" s="87"/>
      <c r="AL62" s="88"/>
      <c r="AM62" s="143" t="s">
        <v>158</v>
      </c>
      <c r="AN62" s="87"/>
      <c r="AO62" s="87"/>
      <c r="AP62" s="88"/>
      <c r="AQ62" s="143" t="s">
        <v>158</v>
      </c>
      <c r="AR62" s="87"/>
      <c r="AS62" s="87"/>
      <c r="AT62" s="88"/>
      <c r="AU62" s="143" t="s">
        <v>158</v>
      </c>
      <c r="AV62" s="87"/>
      <c r="AW62" s="87"/>
      <c r="AX62" s="88"/>
      <c r="AY62" s="76" t="str">
        <f t="shared" si="3"/>
        <v>В норме</v>
      </c>
      <c r="AZ62" s="77"/>
      <c r="BA62" s="77"/>
      <c r="BB62" s="78"/>
      <c r="BC62" s="32"/>
      <c r="BD62" s="38"/>
    </row>
    <row r="63" spans="1:55" ht="7.5" customHeight="1">
      <c r="A63" s="39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2"/>
      <c r="AX63" s="42"/>
      <c r="AY63" s="42"/>
      <c r="AZ63" s="42"/>
      <c r="BA63" s="42"/>
      <c r="BB63" s="42"/>
      <c r="BC63" s="32"/>
    </row>
    <row r="64" spans="1:55" ht="12.75">
      <c r="A64" s="30" t="s">
        <v>149</v>
      </c>
      <c r="B64" s="31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2"/>
    </row>
    <row r="65" spans="1:62" ht="18.75" customHeight="1">
      <c r="A65" s="109" t="s">
        <v>21</v>
      </c>
      <c r="B65" s="111"/>
      <c r="C65" s="109" t="s">
        <v>252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1"/>
      <c r="S65" s="86" t="s">
        <v>150</v>
      </c>
      <c r="T65" s="87"/>
      <c r="U65" s="87"/>
      <c r="V65" s="88"/>
      <c r="W65" s="86" t="s">
        <v>235</v>
      </c>
      <c r="X65" s="87"/>
      <c r="Y65" s="87"/>
      <c r="Z65" s="88"/>
      <c r="AA65" s="86" t="s">
        <v>151</v>
      </c>
      <c r="AB65" s="87"/>
      <c r="AC65" s="87"/>
      <c r="AD65" s="88"/>
      <c r="AE65" s="86" t="s">
        <v>153</v>
      </c>
      <c r="AF65" s="87"/>
      <c r="AG65" s="87"/>
      <c r="AH65" s="88"/>
      <c r="AI65" s="86" t="s">
        <v>152</v>
      </c>
      <c r="AJ65" s="87"/>
      <c r="AK65" s="87"/>
      <c r="AL65" s="88"/>
      <c r="AM65" s="86" t="s">
        <v>154</v>
      </c>
      <c r="AN65" s="87"/>
      <c r="AO65" s="87"/>
      <c r="AP65" s="88"/>
      <c r="AQ65" s="86" t="s">
        <v>155</v>
      </c>
      <c r="AR65" s="87"/>
      <c r="AS65" s="87"/>
      <c r="AT65" s="88"/>
      <c r="AU65" s="86" t="s">
        <v>242</v>
      </c>
      <c r="AV65" s="87"/>
      <c r="AW65" s="87"/>
      <c r="AX65" s="88"/>
      <c r="AY65" s="185" t="s">
        <v>48</v>
      </c>
      <c r="AZ65" s="189"/>
      <c r="BA65" s="189"/>
      <c r="BB65" s="186"/>
      <c r="BC65" s="32"/>
      <c r="BE65" s="21"/>
      <c r="BF65" s="22"/>
      <c r="BG65" s="22"/>
      <c r="BH65" s="22"/>
      <c r="BI65" s="22"/>
      <c r="BJ65" s="22"/>
    </row>
    <row r="66" spans="1:62" ht="12.75" customHeight="1">
      <c r="A66" s="86">
        <v>1</v>
      </c>
      <c r="B66" s="88"/>
      <c r="C66" s="126" t="s">
        <v>243</v>
      </c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8"/>
      <c r="S66" s="86">
        <v>58</v>
      </c>
      <c r="T66" s="87"/>
      <c r="U66" s="87"/>
      <c r="V66" s="88"/>
      <c r="W66" s="86" t="s">
        <v>157</v>
      </c>
      <c r="X66" s="87"/>
      <c r="Y66" s="87"/>
      <c r="Z66" s="88"/>
      <c r="AA66" s="86">
        <v>145</v>
      </c>
      <c r="AB66" s="87"/>
      <c r="AC66" s="87"/>
      <c r="AD66" s="88"/>
      <c r="AE66" s="86" t="s">
        <v>156</v>
      </c>
      <c r="AF66" s="87"/>
      <c r="AG66" s="87"/>
      <c r="AH66" s="88"/>
      <c r="AI66" s="86" t="s">
        <v>156</v>
      </c>
      <c r="AJ66" s="87"/>
      <c r="AK66" s="87"/>
      <c r="AL66" s="88"/>
      <c r="AM66" s="86" t="s">
        <v>158</v>
      </c>
      <c r="AN66" s="87"/>
      <c r="AO66" s="87"/>
      <c r="AP66" s="88"/>
      <c r="AQ66" s="86" t="s">
        <v>157</v>
      </c>
      <c r="AR66" s="87"/>
      <c r="AS66" s="87"/>
      <c r="AT66" s="88"/>
      <c r="AU66" s="86" t="s">
        <v>244</v>
      </c>
      <c r="AV66" s="87"/>
      <c r="AW66" s="87"/>
      <c r="AX66" s="88"/>
      <c r="AY66" s="87" t="s">
        <v>133</v>
      </c>
      <c r="AZ66" s="87"/>
      <c r="BA66" s="87"/>
      <c r="BB66" s="88"/>
      <c r="BC66" s="32"/>
      <c r="BE66" s="23"/>
      <c r="BF66" s="1"/>
      <c r="BG66" s="1"/>
      <c r="BH66" s="1"/>
      <c r="BI66" s="1"/>
      <c r="BJ66" s="1"/>
    </row>
    <row r="67" spans="1:56" ht="7.5" customHeight="1">
      <c r="A67" s="56"/>
      <c r="B67" s="56"/>
      <c r="C67" s="57"/>
      <c r="D67" s="57"/>
      <c r="E67" s="57"/>
      <c r="F67" s="57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8"/>
      <c r="AB67" s="55"/>
      <c r="AC67" s="55"/>
      <c r="AD67" s="55"/>
      <c r="AE67" s="55"/>
      <c r="AF67" s="55"/>
      <c r="AG67" s="55"/>
      <c r="AH67" s="55"/>
      <c r="AI67" s="58"/>
      <c r="AJ67" s="55"/>
      <c r="AK67" s="55"/>
      <c r="AL67" s="55"/>
      <c r="AM67" s="58"/>
      <c r="AN67" s="55"/>
      <c r="AO67" s="55"/>
      <c r="AP67" s="55"/>
      <c r="AQ67" s="58"/>
      <c r="AR67" s="55"/>
      <c r="AS67" s="55"/>
      <c r="AT67" s="55"/>
      <c r="AU67" s="58"/>
      <c r="AV67" s="55"/>
      <c r="AW67" s="55"/>
      <c r="AX67" s="55"/>
      <c r="AY67" s="55"/>
      <c r="AZ67" s="55"/>
      <c r="BA67" s="55"/>
      <c r="BB67" s="55"/>
      <c r="BC67" s="32"/>
      <c r="BD67" s="38"/>
    </row>
    <row r="68" spans="1:56" ht="12.75">
      <c r="A68" s="30" t="s">
        <v>159</v>
      </c>
      <c r="B68" s="3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2"/>
      <c r="BD68" s="38"/>
    </row>
    <row r="69" spans="1:56" ht="18.75" customHeight="1">
      <c r="A69" s="109" t="s">
        <v>21</v>
      </c>
      <c r="B69" s="111"/>
      <c r="C69" s="140" t="s">
        <v>160</v>
      </c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2"/>
      <c r="S69" s="140" t="s">
        <v>161</v>
      </c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2"/>
      <c r="AI69" s="140" t="s">
        <v>162</v>
      </c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2"/>
      <c r="AY69" s="90" t="s">
        <v>48</v>
      </c>
      <c r="AZ69" s="91"/>
      <c r="BA69" s="91"/>
      <c r="BB69" s="92"/>
      <c r="BC69" s="32"/>
      <c r="BD69" s="38"/>
    </row>
    <row r="70" spans="1:56" ht="12.75" customHeight="1">
      <c r="A70" s="86">
        <v>1</v>
      </c>
      <c r="B70" s="88"/>
      <c r="C70" s="137" t="s">
        <v>163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9"/>
      <c r="S70" s="137" t="s">
        <v>232</v>
      </c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9"/>
      <c r="AI70" s="137" t="s">
        <v>232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9"/>
      <c r="AY70" s="76" t="str">
        <f aca="true" t="shared" si="4" ref="AY70:AY75">IF(AQ70&gt;AU70,"Не годен","В норме")</f>
        <v>В норме</v>
      </c>
      <c r="AZ70" s="77"/>
      <c r="BA70" s="77"/>
      <c r="BB70" s="78"/>
      <c r="BC70" s="32"/>
      <c r="BD70" s="38"/>
    </row>
    <row r="71" spans="1:56" ht="12.75" customHeight="1">
      <c r="A71" s="86">
        <v>2</v>
      </c>
      <c r="B71" s="88"/>
      <c r="C71" s="137" t="s">
        <v>164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9"/>
      <c r="S71" s="137" t="s">
        <v>222</v>
      </c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9"/>
      <c r="AI71" s="137" t="s">
        <v>222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9"/>
      <c r="AY71" s="76" t="str">
        <f t="shared" si="4"/>
        <v>В норме</v>
      </c>
      <c r="AZ71" s="77"/>
      <c r="BA71" s="77"/>
      <c r="BB71" s="78"/>
      <c r="BC71" s="32"/>
      <c r="BD71" s="38"/>
    </row>
    <row r="72" spans="1:56" ht="12.75" customHeight="1">
      <c r="A72" s="86">
        <v>3</v>
      </c>
      <c r="B72" s="88"/>
      <c r="C72" s="137" t="s">
        <v>165</v>
      </c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9"/>
      <c r="S72" s="137" t="s">
        <v>172</v>
      </c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9"/>
      <c r="AI72" s="137" t="s">
        <v>172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9"/>
      <c r="AY72" s="76" t="str">
        <f t="shared" si="4"/>
        <v>В норме</v>
      </c>
      <c r="AZ72" s="77"/>
      <c r="BA72" s="77"/>
      <c r="BB72" s="78"/>
      <c r="BC72" s="32"/>
      <c r="BD72" s="38"/>
    </row>
    <row r="73" spans="1:56" ht="12.75" customHeight="1">
      <c r="A73" s="86">
        <v>4</v>
      </c>
      <c r="B73" s="88"/>
      <c r="C73" s="137" t="s">
        <v>168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9"/>
      <c r="S73" s="137" t="s">
        <v>170</v>
      </c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9"/>
      <c r="AI73" s="137" t="s">
        <v>170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9"/>
      <c r="AY73" s="76" t="str">
        <f t="shared" si="4"/>
        <v>В норме</v>
      </c>
      <c r="AZ73" s="77"/>
      <c r="BA73" s="77"/>
      <c r="BB73" s="78"/>
      <c r="BC73" s="32"/>
      <c r="BD73" s="38"/>
    </row>
    <row r="74" spans="1:56" ht="12.75" customHeight="1">
      <c r="A74" s="86">
        <v>5</v>
      </c>
      <c r="B74" s="88"/>
      <c r="C74" s="137" t="s">
        <v>169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9"/>
      <c r="S74" s="137" t="s">
        <v>171</v>
      </c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9"/>
      <c r="AI74" s="137" t="s">
        <v>171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9"/>
      <c r="AY74" s="76" t="str">
        <f t="shared" si="4"/>
        <v>В норме</v>
      </c>
      <c r="AZ74" s="77"/>
      <c r="BA74" s="77"/>
      <c r="BB74" s="78"/>
      <c r="BC74" s="32"/>
      <c r="BD74" s="38"/>
    </row>
    <row r="75" spans="1:56" ht="12.75" customHeight="1">
      <c r="A75" s="86">
        <v>6</v>
      </c>
      <c r="B75" s="88"/>
      <c r="C75" s="137" t="s">
        <v>200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  <c r="S75" s="137" t="s">
        <v>166</v>
      </c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9"/>
      <c r="AI75" s="137" t="s">
        <v>167</v>
      </c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9"/>
      <c r="AY75" s="76" t="str">
        <f t="shared" si="4"/>
        <v>В норме</v>
      </c>
      <c r="AZ75" s="77"/>
      <c r="BA75" s="77"/>
      <c r="BB75" s="78"/>
      <c r="BC75" s="32"/>
      <c r="BD75" s="38"/>
    </row>
    <row r="76" spans="1:56" ht="7.5" customHeight="1">
      <c r="A76" s="56"/>
      <c r="B76" s="56"/>
      <c r="C76" s="57"/>
      <c r="D76" s="57"/>
      <c r="E76" s="57"/>
      <c r="F76" s="57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8"/>
      <c r="AB76" s="55"/>
      <c r="AC76" s="55"/>
      <c r="AD76" s="55"/>
      <c r="AE76" s="55"/>
      <c r="AF76" s="55"/>
      <c r="AG76" s="55"/>
      <c r="AH76" s="55"/>
      <c r="AI76" s="58"/>
      <c r="AJ76" s="55"/>
      <c r="AK76" s="55"/>
      <c r="AL76" s="55"/>
      <c r="AM76" s="58"/>
      <c r="AN76" s="55"/>
      <c r="AO76" s="55"/>
      <c r="AP76" s="55"/>
      <c r="AQ76" s="58"/>
      <c r="AR76" s="55"/>
      <c r="AS76" s="55"/>
      <c r="AT76" s="55"/>
      <c r="AU76" s="58"/>
      <c r="AV76" s="55"/>
      <c r="AW76" s="55"/>
      <c r="AX76" s="55"/>
      <c r="AY76" s="55"/>
      <c r="AZ76" s="55"/>
      <c r="BA76" s="55"/>
      <c r="BB76" s="55"/>
      <c r="BC76" s="32"/>
      <c r="BD76" s="38"/>
    </row>
    <row r="77" spans="1:55" ht="12.75" customHeight="1">
      <c r="A77" s="30" t="s">
        <v>188</v>
      </c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2"/>
      <c r="AX77" s="42"/>
      <c r="AY77" s="42"/>
      <c r="AZ77" s="42"/>
      <c r="BA77" s="42"/>
      <c r="BB77" s="42"/>
      <c r="BC77" s="32"/>
    </row>
    <row r="78" spans="1:56" ht="18.75" customHeight="1">
      <c r="A78" s="108" t="s">
        <v>21</v>
      </c>
      <c r="B78" s="108"/>
      <c r="C78" s="109" t="s">
        <v>22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1"/>
      <c r="S78" s="90" t="s">
        <v>23</v>
      </c>
      <c r="T78" s="91"/>
      <c r="U78" s="91"/>
      <c r="V78" s="91"/>
      <c r="W78" s="91"/>
      <c r="X78" s="92"/>
      <c r="Y78" s="90" t="s">
        <v>24</v>
      </c>
      <c r="Z78" s="91"/>
      <c r="AA78" s="91"/>
      <c r="AB78" s="91"/>
      <c r="AC78" s="91"/>
      <c r="AD78" s="92"/>
      <c r="AE78" s="90" t="s">
        <v>25</v>
      </c>
      <c r="AF78" s="91"/>
      <c r="AG78" s="91"/>
      <c r="AH78" s="91"/>
      <c r="AI78" s="91"/>
      <c r="AJ78" s="92"/>
      <c r="AK78" s="90" t="s">
        <v>26</v>
      </c>
      <c r="AL78" s="91"/>
      <c r="AM78" s="91"/>
      <c r="AN78" s="91"/>
      <c r="AO78" s="91"/>
      <c r="AP78" s="92"/>
      <c r="AQ78" s="90" t="s">
        <v>27</v>
      </c>
      <c r="AR78" s="91"/>
      <c r="AS78" s="91"/>
      <c r="AT78" s="91"/>
      <c r="AU78" s="91"/>
      <c r="AV78" s="92"/>
      <c r="AW78" s="90" t="s">
        <v>28</v>
      </c>
      <c r="AX78" s="91"/>
      <c r="AY78" s="91"/>
      <c r="AZ78" s="91"/>
      <c r="BA78" s="91"/>
      <c r="BB78" s="92"/>
      <c r="BC78" s="32"/>
      <c r="BD78" s="23"/>
    </row>
    <row r="79" spans="1:56" ht="12.75" customHeight="1">
      <c r="A79" s="86">
        <v>1</v>
      </c>
      <c r="B79" s="88"/>
      <c r="C79" s="126" t="s">
        <v>198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8"/>
      <c r="S79" s="76" t="s">
        <v>254</v>
      </c>
      <c r="T79" s="77"/>
      <c r="U79" s="77"/>
      <c r="V79" s="77"/>
      <c r="W79" s="77"/>
      <c r="X79" s="78"/>
      <c r="Y79" s="76" t="s">
        <v>254</v>
      </c>
      <c r="Z79" s="77"/>
      <c r="AA79" s="77"/>
      <c r="AB79" s="77"/>
      <c r="AC79" s="77"/>
      <c r="AD79" s="78"/>
      <c r="AE79" s="76" t="s">
        <v>6</v>
      </c>
      <c r="AF79" s="77"/>
      <c r="AG79" s="77"/>
      <c r="AH79" s="77"/>
      <c r="AI79" s="77"/>
      <c r="AJ79" s="78"/>
      <c r="AK79" s="76" t="s">
        <v>29</v>
      </c>
      <c r="AL79" s="77"/>
      <c r="AM79" s="77"/>
      <c r="AN79" s="77"/>
      <c r="AO79" s="77"/>
      <c r="AP79" s="78"/>
      <c r="AQ79" s="76" t="s">
        <v>7</v>
      </c>
      <c r="AR79" s="77"/>
      <c r="AS79" s="77"/>
      <c r="AT79" s="77"/>
      <c r="AU79" s="77"/>
      <c r="AV79" s="78"/>
      <c r="AW79" s="76">
        <v>100</v>
      </c>
      <c r="AX79" s="77"/>
      <c r="AY79" s="77"/>
      <c r="AZ79" s="77"/>
      <c r="BA79" s="77"/>
      <c r="BB79" s="78"/>
      <c r="BC79" s="32"/>
      <c r="BD79" s="23"/>
    </row>
    <row r="80" spans="1:56" ht="7.5" customHeight="1">
      <c r="A80" s="33"/>
      <c r="B80" s="33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34"/>
      <c r="T80" s="34"/>
      <c r="U80" s="34"/>
      <c r="V80" s="34"/>
      <c r="W80" s="34"/>
      <c r="X80" s="34"/>
      <c r="Y80" s="34"/>
      <c r="Z80" s="35"/>
      <c r="AA80" s="35"/>
      <c r="AB80" s="33"/>
      <c r="AC80" s="33"/>
      <c r="AD80" s="33"/>
      <c r="AE80" s="33"/>
      <c r="AF80" s="33"/>
      <c r="AG80" s="33"/>
      <c r="AH80" s="33"/>
      <c r="AI80" s="33"/>
      <c r="AJ80" s="33"/>
      <c r="AK80" s="36"/>
      <c r="AL80" s="36"/>
      <c r="AM80" s="33"/>
      <c r="AN80" s="33"/>
      <c r="AO80" s="33"/>
      <c r="AP80" s="33"/>
      <c r="AQ80" s="163"/>
      <c r="AR80" s="163"/>
      <c r="AS80" s="163"/>
      <c r="AT80" s="81"/>
      <c r="AU80" s="81"/>
      <c r="AV80" s="81"/>
      <c r="AW80" s="81"/>
      <c r="AX80" s="81"/>
      <c r="AY80" s="81"/>
      <c r="AZ80" s="81"/>
      <c r="BA80" s="81"/>
      <c r="BB80" s="81"/>
      <c r="BC80" s="32"/>
      <c r="BD80" s="38"/>
    </row>
    <row r="81" spans="1:56" ht="12.75" customHeight="1">
      <c r="A81" s="30" t="s">
        <v>189</v>
      </c>
      <c r="B81" s="31"/>
      <c r="N81" s="26"/>
      <c r="O81" s="26"/>
      <c r="P81" s="27"/>
      <c r="Q81" s="27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8"/>
      <c r="AI81" s="29"/>
      <c r="AQ81" s="37"/>
      <c r="AR81" s="37"/>
      <c r="BD81" s="1"/>
    </row>
    <row r="82" spans="1:55" ht="18.75" customHeight="1">
      <c r="A82" s="108" t="s">
        <v>21</v>
      </c>
      <c r="B82" s="108"/>
      <c r="C82" s="109" t="s">
        <v>30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1"/>
      <c r="S82" s="119" t="s">
        <v>31</v>
      </c>
      <c r="T82" s="82"/>
      <c r="U82" s="83"/>
      <c r="V82" s="120" t="s">
        <v>32</v>
      </c>
      <c r="W82" s="77"/>
      <c r="X82" s="77"/>
      <c r="Y82" s="76" t="s">
        <v>33</v>
      </c>
      <c r="Z82" s="77"/>
      <c r="AA82" s="77"/>
      <c r="AB82" s="76" t="s">
        <v>34</v>
      </c>
      <c r="AC82" s="77"/>
      <c r="AD82" s="76" t="s">
        <v>35</v>
      </c>
      <c r="AE82" s="77"/>
      <c r="AF82" s="76" t="s">
        <v>36</v>
      </c>
      <c r="AG82" s="77"/>
      <c r="AH82" s="76" t="s">
        <v>37</v>
      </c>
      <c r="AI82" s="77"/>
      <c r="AJ82" s="117" t="s">
        <v>90</v>
      </c>
      <c r="AK82" s="118"/>
      <c r="AL82" s="76" t="s">
        <v>38</v>
      </c>
      <c r="AM82" s="77"/>
      <c r="AN82" s="76" t="s">
        <v>39</v>
      </c>
      <c r="AO82" s="77"/>
      <c r="AP82" s="76" t="s">
        <v>40</v>
      </c>
      <c r="AQ82" s="77"/>
      <c r="AR82" s="76" t="s">
        <v>41</v>
      </c>
      <c r="AS82" s="77"/>
      <c r="AT82" s="76" t="s">
        <v>42</v>
      </c>
      <c r="AU82" s="77"/>
      <c r="AV82" s="78"/>
      <c r="AW82" s="119" t="s">
        <v>43</v>
      </c>
      <c r="AX82" s="82"/>
      <c r="AY82" s="83"/>
      <c r="AZ82" s="82" t="s">
        <v>44</v>
      </c>
      <c r="BA82" s="82"/>
      <c r="BB82" s="83"/>
      <c r="BC82" s="32"/>
    </row>
    <row r="83" spans="1:55" ht="12.75" customHeight="1">
      <c r="A83" s="86">
        <v>1</v>
      </c>
      <c r="B83" s="88"/>
      <c r="C83" s="126" t="s">
        <v>198</v>
      </c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8"/>
      <c r="S83" s="76">
        <v>12</v>
      </c>
      <c r="T83" s="77"/>
      <c r="U83" s="78"/>
      <c r="V83" s="121">
        <v>5</v>
      </c>
      <c r="W83" s="122"/>
      <c r="X83" s="123"/>
      <c r="Y83" s="121">
        <v>30</v>
      </c>
      <c r="Z83" s="122"/>
      <c r="AA83" s="123"/>
      <c r="AB83" s="124"/>
      <c r="AC83" s="125"/>
      <c r="AD83" s="124"/>
      <c r="AE83" s="125"/>
      <c r="AF83" s="124"/>
      <c r="AG83" s="125"/>
      <c r="AH83" s="124">
        <v>0.23</v>
      </c>
      <c r="AI83" s="125"/>
      <c r="AJ83" s="124">
        <v>0.25</v>
      </c>
      <c r="AK83" s="125"/>
      <c r="AL83" s="124">
        <v>0.27</v>
      </c>
      <c r="AM83" s="125"/>
      <c r="AN83" s="124"/>
      <c r="AO83" s="125"/>
      <c r="AP83" s="124"/>
      <c r="AQ83" s="125"/>
      <c r="AR83" s="124"/>
      <c r="AS83" s="125"/>
      <c r="AT83" s="124">
        <f>IF((MAX(((AL83-AJ83)/AJ83),((AJ83-AH83)/AH83)))&lt;0.1,AJ83,"&gt; 10 %")</f>
        <v>0.25</v>
      </c>
      <c r="AU83" s="125"/>
      <c r="AV83" s="130"/>
      <c r="AW83" s="131">
        <f>BK3</f>
        <v>1.5512829175487373</v>
      </c>
      <c r="AX83" s="132"/>
      <c r="AY83" s="133"/>
      <c r="AZ83" s="124">
        <f>AW83*AT83</f>
        <v>0.3878207293871843</v>
      </c>
      <c r="BA83" s="125"/>
      <c r="BB83" s="130"/>
      <c r="BC83" s="32"/>
    </row>
    <row r="84" spans="1:56" ht="7.5" customHeight="1">
      <c r="A84" s="33"/>
      <c r="B84" s="33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34"/>
      <c r="T84" s="34"/>
      <c r="U84" s="34"/>
      <c r="V84" s="34"/>
      <c r="W84" s="34"/>
      <c r="X84" s="34"/>
      <c r="Y84" s="34"/>
      <c r="Z84" s="35"/>
      <c r="AA84" s="35"/>
      <c r="AB84" s="33"/>
      <c r="AC84" s="33"/>
      <c r="AD84" s="33"/>
      <c r="AE84" s="33"/>
      <c r="AF84" s="33"/>
      <c r="AG84" s="33"/>
      <c r="AH84" s="33"/>
      <c r="AI84" s="33"/>
      <c r="AJ84" s="33"/>
      <c r="AK84" s="36"/>
      <c r="AL84" s="36"/>
      <c r="AM84" s="33"/>
      <c r="AN84" s="33"/>
      <c r="AO84" s="33"/>
      <c r="AP84" s="33"/>
      <c r="AQ84" s="163"/>
      <c r="AR84" s="163"/>
      <c r="AS84" s="163"/>
      <c r="AT84" s="81"/>
      <c r="AU84" s="81"/>
      <c r="AV84" s="81"/>
      <c r="AW84" s="81"/>
      <c r="AX84" s="81"/>
      <c r="AY84" s="81"/>
      <c r="AZ84" s="81"/>
      <c r="BA84" s="81"/>
      <c r="BB84" s="81"/>
      <c r="BC84" s="32"/>
      <c r="BD84" s="38"/>
    </row>
    <row r="85" spans="1:56" ht="12.75" customHeight="1">
      <c r="A85" s="30" t="s">
        <v>190</v>
      </c>
      <c r="B85" s="31"/>
      <c r="N85" s="26"/>
      <c r="O85" s="26"/>
      <c r="P85" s="27"/>
      <c r="Q85" s="27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8"/>
      <c r="AI85" s="29"/>
      <c r="BD85" s="1"/>
    </row>
    <row r="86" spans="1:55" ht="18.75" customHeight="1">
      <c r="A86" s="108" t="s">
        <v>21</v>
      </c>
      <c r="B86" s="108"/>
      <c r="C86" s="109" t="s">
        <v>30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1"/>
      <c r="S86" s="90" t="s">
        <v>45</v>
      </c>
      <c r="T86" s="91"/>
      <c r="U86" s="91"/>
      <c r="V86" s="91"/>
      <c r="W86" s="91"/>
      <c r="X86" s="91"/>
      <c r="Y86" s="91"/>
      <c r="Z86" s="92"/>
      <c r="AA86" s="90" t="s">
        <v>92</v>
      </c>
      <c r="AB86" s="91"/>
      <c r="AC86" s="91"/>
      <c r="AD86" s="92"/>
      <c r="AE86" s="90" t="s">
        <v>46</v>
      </c>
      <c r="AF86" s="91"/>
      <c r="AG86" s="91"/>
      <c r="AH86" s="92"/>
      <c r="AI86" s="90" t="s">
        <v>91</v>
      </c>
      <c r="AJ86" s="91"/>
      <c r="AK86" s="91"/>
      <c r="AL86" s="92"/>
      <c r="AM86" s="90" t="s">
        <v>47</v>
      </c>
      <c r="AN86" s="91"/>
      <c r="AO86" s="91"/>
      <c r="AP86" s="92"/>
      <c r="AQ86" s="90" t="s">
        <v>201</v>
      </c>
      <c r="AR86" s="91"/>
      <c r="AS86" s="91"/>
      <c r="AT86" s="92"/>
      <c r="AU86" s="76" t="s">
        <v>205</v>
      </c>
      <c r="AV86" s="77"/>
      <c r="AW86" s="77"/>
      <c r="AX86" s="78"/>
      <c r="AY86" s="90" t="s">
        <v>48</v>
      </c>
      <c r="AZ86" s="91"/>
      <c r="BA86" s="91"/>
      <c r="BB86" s="92"/>
      <c r="BC86" s="32"/>
    </row>
    <row r="87" spans="1:55" ht="12.75" customHeight="1">
      <c r="A87" s="86">
        <v>1</v>
      </c>
      <c r="B87" s="88"/>
      <c r="C87" s="126" t="s">
        <v>198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8"/>
      <c r="S87" s="76" t="s">
        <v>199</v>
      </c>
      <c r="T87" s="77"/>
      <c r="U87" s="77"/>
      <c r="V87" s="77"/>
      <c r="W87" s="77"/>
      <c r="X87" s="77"/>
      <c r="Y87" s="77"/>
      <c r="Z87" s="78"/>
      <c r="AA87" s="76">
        <v>10</v>
      </c>
      <c r="AB87" s="77"/>
      <c r="AC87" s="77"/>
      <c r="AD87" s="78"/>
      <c r="AE87" s="76">
        <v>5.2</v>
      </c>
      <c r="AF87" s="77"/>
      <c r="AG87" s="77"/>
      <c r="AH87" s="78"/>
      <c r="AI87" s="164">
        <f>IF(S87="ТП-10/0.4",4,IF(AA87&gt;100,0.5,IF(AA87=0,80,IF(AA87=0.4,10,IF(AA87&gt;9,(IF((250/(AE87))&lt;4,250/(AE87),4)))))))</f>
        <v>4</v>
      </c>
      <c r="AJ87" s="165"/>
      <c r="AK87" s="165"/>
      <c r="AL87" s="166"/>
      <c r="AM87" s="76">
        <v>100</v>
      </c>
      <c r="AN87" s="77"/>
      <c r="AO87" s="77"/>
      <c r="AP87" s="78"/>
      <c r="AQ87" s="124">
        <f>$AZ$83</f>
        <v>0.3878207293871843</v>
      </c>
      <c r="AR87" s="77"/>
      <c r="AS87" s="77"/>
      <c r="AT87" s="78"/>
      <c r="AU87" s="164">
        <f>IF(AA87&gt;1,(IF(AM87&gt;500,AI87*0.002*AM87,AI87)),(IF(AM87&gt;100,AI87*0.01*AM87,AI87)))</f>
        <v>4</v>
      </c>
      <c r="AV87" s="165"/>
      <c r="AW87" s="165"/>
      <c r="AX87" s="166"/>
      <c r="AY87" s="76" t="str">
        <f>IF(AU87&lt;AQ87,"Не годен","В норме")</f>
        <v>В норме</v>
      </c>
      <c r="AZ87" s="77"/>
      <c r="BA87" s="77"/>
      <c r="BB87" s="78"/>
      <c r="BC87" s="32"/>
    </row>
    <row r="88" spans="1:56" ht="7.5" customHeight="1">
      <c r="A88" s="33"/>
      <c r="B88" s="33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34"/>
      <c r="T88" s="34"/>
      <c r="U88" s="34"/>
      <c r="V88" s="34"/>
      <c r="W88" s="34"/>
      <c r="X88" s="34"/>
      <c r="Y88" s="34"/>
      <c r="Z88" s="35"/>
      <c r="AA88" s="35"/>
      <c r="AB88" s="33"/>
      <c r="AC88" s="33"/>
      <c r="AD88" s="33"/>
      <c r="AE88" s="33"/>
      <c r="AF88" s="33"/>
      <c r="AG88" s="33"/>
      <c r="AH88" s="33"/>
      <c r="AI88" s="33"/>
      <c r="AJ88" s="33"/>
      <c r="AK88" s="36"/>
      <c r="AL88" s="36"/>
      <c r="AM88" s="33"/>
      <c r="AN88" s="33"/>
      <c r="AO88" s="33"/>
      <c r="AP88" s="33"/>
      <c r="AQ88" s="163"/>
      <c r="AR88" s="163"/>
      <c r="AS88" s="163"/>
      <c r="AT88" s="81"/>
      <c r="AU88" s="81"/>
      <c r="AV88" s="81"/>
      <c r="AW88" s="81"/>
      <c r="AX88" s="81"/>
      <c r="AY88" s="81"/>
      <c r="AZ88" s="81"/>
      <c r="BA88" s="81"/>
      <c r="BB88" s="81"/>
      <c r="BC88" s="32"/>
      <c r="BD88" s="38"/>
    </row>
    <row r="89" spans="1:56" ht="12.75" customHeight="1">
      <c r="A89" s="30" t="s">
        <v>49</v>
      </c>
      <c r="B89" s="31"/>
      <c r="N89" s="26"/>
      <c r="O89" s="26"/>
      <c r="P89" s="27"/>
      <c r="Q89" s="27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8"/>
      <c r="AI89" s="29"/>
      <c r="BD89" s="1"/>
    </row>
    <row r="90" spans="1:55" ht="18.75" customHeight="1">
      <c r="A90" s="108" t="s">
        <v>21</v>
      </c>
      <c r="B90" s="108"/>
      <c r="C90" s="109" t="s">
        <v>30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1"/>
      <c r="S90" s="211" t="s">
        <v>94</v>
      </c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3"/>
      <c r="AQ90" s="76" t="s">
        <v>50</v>
      </c>
      <c r="AR90" s="77"/>
      <c r="AS90" s="77"/>
      <c r="AT90" s="78"/>
      <c r="AU90" s="76" t="s">
        <v>206</v>
      </c>
      <c r="AV90" s="77"/>
      <c r="AW90" s="77"/>
      <c r="AX90" s="78"/>
      <c r="AY90" s="90" t="s">
        <v>48</v>
      </c>
      <c r="AZ90" s="91"/>
      <c r="BA90" s="91"/>
      <c r="BB90" s="92"/>
      <c r="BC90" s="32"/>
    </row>
    <row r="91" spans="1:55" ht="12.75" customHeight="1">
      <c r="A91" s="85">
        <v>1</v>
      </c>
      <c r="B91" s="85"/>
      <c r="C91" s="126" t="s">
        <v>198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8"/>
      <c r="S91" s="126" t="s">
        <v>202</v>
      </c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8"/>
      <c r="AQ91" s="76">
        <v>0.03</v>
      </c>
      <c r="AR91" s="77"/>
      <c r="AS91" s="77"/>
      <c r="AT91" s="78"/>
      <c r="AU91" s="76">
        <v>0.05</v>
      </c>
      <c r="AV91" s="77"/>
      <c r="AW91" s="77"/>
      <c r="AX91" s="78"/>
      <c r="AY91" s="76" t="str">
        <f>IF(AU91&lt;AQ91,"Не годен","В норме")</f>
        <v>В норме</v>
      </c>
      <c r="AZ91" s="77"/>
      <c r="BA91" s="77"/>
      <c r="BB91" s="78"/>
      <c r="BC91" s="32"/>
    </row>
    <row r="92" spans="1:55" ht="12.75" customHeight="1">
      <c r="A92" s="85">
        <v>2</v>
      </c>
      <c r="B92" s="85"/>
      <c r="C92" s="126" t="s">
        <v>198</v>
      </c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8"/>
      <c r="S92" s="126" t="s">
        <v>196</v>
      </c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8"/>
      <c r="AQ92" s="76">
        <v>0.01</v>
      </c>
      <c r="AR92" s="77"/>
      <c r="AS92" s="77"/>
      <c r="AT92" s="78"/>
      <c r="AU92" s="76">
        <v>0.05</v>
      </c>
      <c r="AV92" s="77"/>
      <c r="AW92" s="77"/>
      <c r="AX92" s="78"/>
      <c r="AY92" s="76" t="str">
        <f>IF(AU92&lt;AQ92,"Не годен","В норме")</f>
        <v>В норме</v>
      </c>
      <c r="AZ92" s="77"/>
      <c r="BA92" s="77"/>
      <c r="BB92" s="78"/>
      <c r="BC92" s="32"/>
    </row>
    <row r="93" spans="1:55" ht="12.75" customHeight="1">
      <c r="A93" s="85">
        <v>3</v>
      </c>
      <c r="B93" s="85"/>
      <c r="C93" s="126" t="s">
        <v>198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8"/>
      <c r="S93" s="126" t="s">
        <v>197</v>
      </c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8"/>
      <c r="AQ93" s="76">
        <v>0.01</v>
      </c>
      <c r="AR93" s="77"/>
      <c r="AS93" s="77"/>
      <c r="AT93" s="78"/>
      <c r="AU93" s="76">
        <v>0.05</v>
      </c>
      <c r="AV93" s="77"/>
      <c r="AW93" s="77"/>
      <c r="AX93" s="78"/>
      <c r="AY93" s="76" t="str">
        <f>IF(AU93&lt;AQ93,"Не годен","В норме")</f>
        <v>В норме</v>
      </c>
      <c r="AZ93" s="77"/>
      <c r="BA93" s="77"/>
      <c r="BB93" s="78"/>
      <c r="BC93" s="32"/>
    </row>
    <row r="94" spans="1:55" ht="12.75" customHeight="1">
      <c r="A94" s="85">
        <v>4</v>
      </c>
      <c r="B94" s="85"/>
      <c r="C94" s="126" t="s">
        <v>198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8"/>
      <c r="S94" s="126" t="s">
        <v>192</v>
      </c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8"/>
      <c r="AQ94" s="76">
        <v>0.01</v>
      </c>
      <c r="AR94" s="77"/>
      <c r="AS94" s="77"/>
      <c r="AT94" s="78"/>
      <c r="AU94" s="76">
        <v>0.05</v>
      </c>
      <c r="AV94" s="77"/>
      <c r="AW94" s="77"/>
      <c r="AX94" s="78"/>
      <c r="AY94" s="76" t="str">
        <f aca="true" t="shared" si="5" ref="AY94:AY101">IF(AU94&lt;AQ94,"Не годен","В норме")</f>
        <v>В норме</v>
      </c>
      <c r="AZ94" s="77"/>
      <c r="BA94" s="77"/>
      <c r="BB94" s="78"/>
      <c r="BC94" s="32"/>
    </row>
    <row r="95" spans="1:55" ht="12.75" customHeight="1">
      <c r="A95" s="85">
        <v>5</v>
      </c>
      <c r="B95" s="85"/>
      <c r="C95" s="126" t="s">
        <v>198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8"/>
      <c r="S95" s="126" t="s">
        <v>193</v>
      </c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8"/>
      <c r="AQ95" s="76">
        <v>0.01</v>
      </c>
      <c r="AR95" s="77"/>
      <c r="AS95" s="77"/>
      <c r="AT95" s="78"/>
      <c r="AU95" s="76">
        <v>0.05</v>
      </c>
      <c r="AV95" s="77"/>
      <c r="AW95" s="77"/>
      <c r="AX95" s="78"/>
      <c r="AY95" s="76" t="str">
        <f t="shared" si="5"/>
        <v>В норме</v>
      </c>
      <c r="AZ95" s="77"/>
      <c r="BA95" s="77"/>
      <c r="BB95" s="78"/>
      <c r="BC95" s="32"/>
    </row>
    <row r="96" spans="1:55" ht="12.75" customHeight="1">
      <c r="A96" s="85">
        <v>6</v>
      </c>
      <c r="B96" s="85"/>
      <c r="C96" s="126" t="s">
        <v>198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8"/>
      <c r="S96" s="126" t="s">
        <v>136</v>
      </c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8"/>
      <c r="AQ96" s="76">
        <v>0.01</v>
      </c>
      <c r="AR96" s="77"/>
      <c r="AS96" s="77"/>
      <c r="AT96" s="78"/>
      <c r="AU96" s="76">
        <v>0.05</v>
      </c>
      <c r="AV96" s="77"/>
      <c r="AW96" s="77"/>
      <c r="AX96" s="78"/>
      <c r="AY96" s="76" t="str">
        <f t="shared" si="5"/>
        <v>В норме</v>
      </c>
      <c r="AZ96" s="77"/>
      <c r="BA96" s="77"/>
      <c r="BB96" s="78"/>
      <c r="BC96" s="32"/>
    </row>
    <row r="97" spans="1:55" ht="12.75" customHeight="1">
      <c r="A97" s="85">
        <v>7</v>
      </c>
      <c r="B97" s="85"/>
      <c r="C97" s="126" t="s">
        <v>198</v>
      </c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8"/>
      <c r="S97" s="126" t="s">
        <v>137</v>
      </c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8"/>
      <c r="AQ97" s="76">
        <v>0.01</v>
      </c>
      <c r="AR97" s="77"/>
      <c r="AS97" s="77"/>
      <c r="AT97" s="78"/>
      <c r="AU97" s="76">
        <v>0.05</v>
      </c>
      <c r="AV97" s="77"/>
      <c r="AW97" s="77"/>
      <c r="AX97" s="78"/>
      <c r="AY97" s="76" t="str">
        <f t="shared" si="5"/>
        <v>В норме</v>
      </c>
      <c r="AZ97" s="77"/>
      <c r="BA97" s="77"/>
      <c r="BB97" s="78"/>
      <c r="BC97" s="32"/>
    </row>
    <row r="98" spans="1:55" ht="12.75" customHeight="1">
      <c r="A98" s="85">
        <v>8</v>
      </c>
      <c r="B98" s="85"/>
      <c r="C98" s="126" t="s">
        <v>198</v>
      </c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8"/>
      <c r="S98" s="126" t="s">
        <v>138</v>
      </c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8"/>
      <c r="AQ98" s="76">
        <v>0.01</v>
      </c>
      <c r="AR98" s="77"/>
      <c r="AS98" s="77"/>
      <c r="AT98" s="78"/>
      <c r="AU98" s="76">
        <v>0.05</v>
      </c>
      <c r="AV98" s="77"/>
      <c r="AW98" s="77"/>
      <c r="AX98" s="78"/>
      <c r="AY98" s="76" t="str">
        <f t="shared" si="5"/>
        <v>В норме</v>
      </c>
      <c r="AZ98" s="77"/>
      <c r="BA98" s="77"/>
      <c r="BB98" s="78"/>
      <c r="BC98" s="32"/>
    </row>
    <row r="99" spans="1:55" ht="12.75" customHeight="1">
      <c r="A99" s="85">
        <v>9</v>
      </c>
      <c r="B99" s="85"/>
      <c r="C99" s="126" t="s">
        <v>198</v>
      </c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8"/>
      <c r="S99" s="126" t="s">
        <v>143</v>
      </c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8"/>
      <c r="AQ99" s="76">
        <v>0.01</v>
      </c>
      <c r="AR99" s="77"/>
      <c r="AS99" s="77"/>
      <c r="AT99" s="78"/>
      <c r="AU99" s="76">
        <v>0.05</v>
      </c>
      <c r="AV99" s="77"/>
      <c r="AW99" s="77"/>
      <c r="AX99" s="78"/>
      <c r="AY99" s="76" t="str">
        <f t="shared" si="5"/>
        <v>В норме</v>
      </c>
      <c r="AZ99" s="77"/>
      <c r="BA99" s="77"/>
      <c r="BB99" s="78"/>
      <c r="BC99" s="32"/>
    </row>
    <row r="100" spans="1:55" ht="12.75" customHeight="1">
      <c r="A100" s="85">
        <v>10</v>
      </c>
      <c r="B100" s="85"/>
      <c r="C100" s="126" t="s">
        <v>198</v>
      </c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8"/>
      <c r="S100" s="126" t="s">
        <v>194</v>
      </c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8"/>
      <c r="AQ100" s="76">
        <v>0.01</v>
      </c>
      <c r="AR100" s="77"/>
      <c r="AS100" s="77"/>
      <c r="AT100" s="78"/>
      <c r="AU100" s="76">
        <v>0.05</v>
      </c>
      <c r="AV100" s="77"/>
      <c r="AW100" s="77"/>
      <c r="AX100" s="78"/>
      <c r="AY100" s="76" t="str">
        <f t="shared" si="5"/>
        <v>В норме</v>
      </c>
      <c r="AZ100" s="77"/>
      <c r="BA100" s="77"/>
      <c r="BB100" s="78"/>
      <c r="BC100" s="32"/>
    </row>
    <row r="101" spans="1:55" ht="12.75" customHeight="1">
      <c r="A101" s="85">
        <v>11</v>
      </c>
      <c r="B101" s="85"/>
      <c r="C101" s="126" t="s">
        <v>198</v>
      </c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8"/>
      <c r="S101" s="126" t="s">
        <v>195</v>
      </c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8"/>
      <c r="AQ101" s="76">
        <v>0.01</v>
      </c>
      <c r="AR101" s="77"/>
      <c r="AS101" s="77"/>
      <c r="AT101" s="78"/>
      <c r="AU101" s="76">
        <v>0.05</v>
      </c>
      <c r="AV101" s="77"/>
      <c r="AW101" s="77"/>
      <c r="AX101" s="78"/>
      <c r="AY101" s="76" t="str">
        <f t="shared" si="5"/>
        <v>В норме</v>
      </c>
      <c r="AZ101" s="77"/>
      <c r="BA101" s="77"/>
      <c r="BB101" s="78"/>
      <c r="BC101" s="32"/>
    </row>
    <row r="102" spans="1:55" ht="7.5" customHeight="1">
      <c r="A102" s="39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2"/>
      <c r="AX102" s="42"/>
      <c r="AY102" s="42"/>
      <c r="AZ102" s="42"/>
      <c r="BA102" s="42"/>
      <c r="BB102" s="42"/>
      <c r="BC102" s="32"/>
    </row>
    <row r="103" spans="1:35" ht="12.75" customHeight="1">
      <c r="A103" s="30" t="s">
        <v>191</v>
      </c>
      <c r="B103" s="31"/>
      <c r="N103" s="26"/>
      <c r="O103" s="26"/>
      <c r="P103" s="27"/>
      <c r="Q103" s="27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8"/>
      <c r="AI103" s="29"/>
    </row>
    <row r="104" spans="1:55" ht="18.75" customHeight="1">
      <c r="A104" s="108" t="s">
        <v>21</v>
      </c>
      <c r="B104" s="108"/>
      <c r="C104" s="109" t="s">
        <v>30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1"/>
      <c r="S104" s="76" t="s">
        <v>51</v>
      </c>
      <c r="T104" s="77"/>
      <c r="U104" s="78"/>
      <c r="V104" s="76" t="s">
        <v>52</v>
      </c>
      <c r="W104" s="77"/>
      <c r="X104" s="78"/>
      <c r="Y104" s="120" t="s">
        <v>53</v>
      </c>
      <c r="Z104" s="77"/>
      <c r="AA104" s="78"/>
      <c r="AB104" s="76" t="s">
        <v>54</v>
      </c>
      <c r="AC104" s="77"/>
      <c r="AD104" s="78"/>
      <c r="AE104" s="76" t="s">
        <v>55</v>
      </c>
      <c r="AF104" s="77"/>
      <c r="AG104" s="78"/>
      <c r="AH104" s="120" t="s">
        <v>56</v>
      </c>
      <c r="AI104" s="77"/>
      <c r="AJ104" s="78"/>
      <c r="AK104" s="76" t="s">
        <v>57</v>
      </c>
      <c r="AL104" s="77"/>
      <c r="AM104" s="78"/>
      <c r="AN104" s="76" t="s">
        <v>58</v>
      </c>
      <c r="AO104" s="77"/>
      <c r="AP104" s="78"/>
      <c r="AQ104" s="90" t="s">
        <v>93</v>
      </c>
      <c r="AR104" s="91"/>
      <c r="AS104" s="91"/>
      <c r="AT104" s="92"/>
      <c r="AU104" s="90" t="s">
        <v>207</v>
      </c>
      <c r="AV104" s="91"/>
      <c r="AW104" s="91"/>
      <c r="AX104" s="92"/>
      <c r="AY104" s="90" t="s">
        <v>48</v>
      </c>
      <c r="AZ104" s="91"/>
      <c r="BA104" s="91"/>
      <c r="BB104" s="92"/>
      <c r="BC104" s="32"/>
    </row>
    <row r="105" spans="1:55" ht="12.75" customHeight="1">
      <c r="A105" s="167">
        <v>1</v>
      </c>
      <c r="B105" s="168"/>
      <c r="C105" s="126" t="s">
        <v>198</v>
      </c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8"/>
      <c r="S105" s="169"/>
      <c r="T105" s="169"/>
      <c r="U105" s="169"/>
      <c r="V105" s="169"/>
      <c r="W105" s="169"/>
      <c r="X105" s="169"/>
      <c r="Y105" s="169">
        <v>10</v>
      </c>
      <c r="Z105" s="169"/>
      <c r="AA105" s="169"/>
      <c r="AB105" s="169"/>
      <c r="AC105" s="169"/>
      <c r="AD105" s="169"/>
      <c r="AE105" s="169"/>
      <c r="AF105" s="169"/>
      <c r="AG105" s="169"/>
      <c r="AH105" s="169">
        <v>10</v>
      </c>
      <c r="AI105" s="169"/>
      <c r="AJ105" s="169"/>
      <c r="AK105" s="169">
        <f>IF(Y105="",S105*V105,3.14*((Y105/2)*(Y105/2)))</f>
        <v>78.5</v>
      </c>
      <c r="AL105" s="169"/>
      <c r="AM105" s="169"/>
      <c r="AN105" s="169">
        <f>IF(AH105="",AB105*AE105,3.14*((AH105/2)*(AH105/2)))</f>
        <v>78.5</v>
      </c>
      <c r="AO105" s="169"/>
      <c r="AP105" s="169"/>
      <c r="AQ105" s="170">
        <f>1-((AK105/AN105))</f>
        <v>0</v>
      </c>
      <c r="AR105" s="171"/>
      <c r="AS105" s="171"/>
      <c r="AT105" s="172"/>
      <c r="AU105" s="171">
        <v>0.5</v>
      </c>
      <c r="AV105" s="77"/>
      <c r="AW105" s="77"/>
      <c r="AX105" s="78"/>
      <c r="AY105" s="76" t="str">
        <f>IF(AQ105&gt;AU105,"Не годен","В норме")</f>
        <v>В норме</v>
      </c>
      <c r="AZ105" s="77"/>
      <c r="BA105" s="77"/>
      <c r="BB105" s="78"/>
      <c r="BC105" s="32"/>
    </row>
    <row r="106" spans="1:56" ht="7.5" customHeight="1">
      <c r="A106" s="33"/>
      <c r="B106" s="33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34"/>
      <c r="T106" s="34"/>
      <c r="U106" s="34"/>
      <c r="V106" s="34"/>
      <c r="W106" s="34"/>
      <c r="X106" s="34"/>
      <c r="Y106" s="34"/>
      <c r="Z106" s="35"/>
      <c r="AA106" s="35"/>
      <c r="AB106" s="33"/>
      <c r="AC106" s="33"/>
      <c r="AD106" s="33"/>
      <c r="AE106" s="33"/>
      <c r="AF106" s="33"/>
      <c r="AG106" s="33"/>
      <c r="AH106" s="33"/>
      <c r="AI106" s="33"/>
      <c r="AJ106" s="33"/>
      <c r="AK106" s="36"/>
      <c r="AL106" s="36"/>
      <c r="AM106" s="33"/>
      <c r="AN106" s="33"/>
      <c r="AO106" s="33"/>
      <c r="AP106" s="33"/>
      <c r="AQ106" s="84"/>
      <c r="AR106" s="84"/>
      <c r="AS106" s="84"/>
      <c r="AT106" s="75"/>
      <c r="AU106" s="75"/>
      <c r="AV106" s="75"/>
      <c r="AW106" s="75"/>
      <c r="AX106" s="75"/>
      <c r="AY106" s="75"/>
      <c r="AZ106" s="75"/>
      <c r="BA106" s="75"/>
      <c r="BB106" s="75"/>
      <c r="BC106" s="32"/>
      <c r="BD106" s="38"/>
    </row>
    <row r="107" spans="1:57" ht="12.75" customHeight="1">
      <c r="A107" s="30" t="s">
        <v>59</v>
      </c>
      <c r="B107" s="31"/>
      <c r="N107" s="26"/>
      <c r="O107" s="26"/>
      <c r="P107" s="27"/>
      <c r="Q107" s="27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8"/>
      <c r="AI107" s="29"/>
      <c r="BD107" s="1"/>
      <c r="BE107" s="1"/>
    </row>
    <row r="108" spans="1:55" ht="18.75" customHeight="1">
      <c r="A108" s="108" t="s">
        <v>21</v>
      </c>
      <c r="B108" s="108"/>
      <c r="C108" s="109" t="s">
        <v>60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1"/>
      <c r="S108" s="90" t="s">
        <v>61</v>
      </c>
      <c r="T108" s="91"/>
      <c r="U108" s="91"/>
      <c r="V108" s="92"/>
      <c r="W108" s="90" t="s">
        <v>62</v>
      </c>
      <c r="X108" s="91"/>
      <c r="Y108" s="91"/>
      <c r="Z108" s="92"/>
      <c r="AA108" s="90" t="s">
        <v>63</v>
      </c>
      <c r="AB108" s="91"/>
      <c r="AC108" s="91"/>
      <c r="AD108" s="92"/>
      <c r="AE108" s="90" t="s">
        <v>64</v>
      </c>
      <c r="AF108" s="91"/>
      <c r="AG108" s="91"/>
      <c r="AH108" s="92"/>
      <c r="AI108" s="90" t="s">
        <v>65</v>
      </c>
      <c r="AJ108" s="91"/>
      <c r="AK108" s="91"/>
      <c r="AL108" s="92"/>
      <c r="AM108" s="90" t="s">
        <v>227</v>
      </c>
      <c r="AN108" s="91"/>
      <c r="AO108" s="91"/>
      <c r="AP108" s="92"/>
      <c r="AQ108" s="90" t="s">
        <v>240</v>
      </c>
      <c r="AR108" s="91"/>
      <c r="AS108" s="91"/>
      <c r="AT108" s="92"/>
      <c r="AU108" s="76" t="s">
        <v>228</v>
      </c>
      <c r="AV108" s="77"/>
      <c r="AW108" s="77"/>
      <c r="AX108" s="78"/>
      <c r="AY108" s="90" t="s">
        <v>48</v>
      </c>
      <c r="AZ108" s="91"/>
      <c r="BA108" s="91"/>
      <c r="BB108" s="92"/>
      <c r="BC108" s="32"/>
    </row>
    <row r="109" spans="1:55" ht="12.75" customHeight="1">
      <c r="A109" s="85">
        <v>1</v>
      </c>
      <c r="B109" s="85"/>
      <c r="C109" s="203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5"/>
      <c r="S109" s="76"/>
      <c r="T109" s="77"/>
      <c r="U109" s="77"/>
      <c r="V109" s="78"/>
      <c r="W109" s="76"/>
      <c r="X109" s="77"/>
      <c r="Y109" s="77"/>
      <c r="Z109" s="78"/>
      <c r="AA109" s="76"/>
      <c r="AB109" s="77"/>
      <c r="AC109" s="77"/>
      <c r="AD109" s="78"/>
      <c r="AE109" s="76"/>
      <c r="AF109" s="77"/>
      <c r="AG109" s="77"/>
      <c r="AH109" s="78"/>
      <c r="AI109" s="103"/>
      <c r="AJ109" s="104"/>
      <c r="AK109" s="104"/>
      <c r="AL109" s="105"/>
      <c r="AM109" s="103"/>
      <c r="AN109" s="104"/>
      <c r="AO109" s="104"/>
      <c r="AP109" s="105"/>
      <c r="AQ109" s="76"/>
      <c r="AR109" s="77"/>
      <c r="AS109" s="77"/>
      <c r="AT109" s="78"/>
      <c r="AU109" s="76"/>
      <c r="AV109" s="77"/>
      <c r="AW109" s="77"/>
      <c r="AX109" s="78"/>
      <c r="AY109" s="76"/>
      <c r="AZ109" s="77"/>
      <c r="BA109" s="77"/>
      <c r="BB109" s="78"/>
      <c r="BC109" s="32"/>
    </row>
    <row r="110" spans="1:55" ht="12.75" customHeight="1">
      <c r="A110" s="85">
        <v>2</v>
      </c>
      <c r="B110" s="85"/>
      <c r="C110" s="203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5"/>
      <c r="S110" s="76"/>
      <c r="T110" s="77"/>
      <c r="U110" s="77"/>
      <c r="V110" s="78"/>
      <c r="W110" s="76"/>
      <c r="X110" s="77"/>
      <c r="Y110" s="77"/>
      <c r="Z110" s="78"/>
      <c r="AA110" s="76"/>
      <c r="AB110" s="77"/>
      <c r="AC110" s="77"/>
      <c r="AD110" s="78"/>
      <c r="AE110" s="102"/>
      <c r="AF110" s="77"/>
      <c r="AG110" s="77"/>
      <c r="AH110" s="78"/>
      <c r="AI110" s="103"/>
      <c r="AJ110" s="104"/>
      <c r="AK110" s="104"/>
      <c r="AL110" s="105"/>
      <c r="AM110" s="103"/>
      <c r="AN110" s="104"/>
      <c r="AO110" s="104"/>
      <c r="AP110" s="105"/>
      <c r="AQ110" s="102"/>
      <c r="AR110" s="77"/>
      <c r="AS110" s="77"/>
      <c r="AT110" s="78"/>
      <c r="AU110" s="76"/>
      <c r="AV110" s="77"/>
      <c r="AW110" s="77"/>
      <c r="AX110" s="78"/>
      <c r="AY110" s="76"/>
      <c r="AZ110" s="77"/>
      <c r="BA110" s="77"/>
      <c r="BB110" s="78"/>
      <c r="BC110" s="32"/>
    </row>
    <row r="111" spans="1:55" ht="12.75" customHeight="1">
      <c r="A111" s="85">
        <v>3</v>
      </c>
      <c r="B111" s="85"/>
      <c r="C111" s="203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5"/>
      <c r="S111" s="76"/>
      <c r="T111" s="77"/>
      <c r="U111" s="77"/>
      <c r="V111" s="78"/>
      <c r="W111" s="76"/>
      <c r="X111" s="77"/>
      <c r="Y111" s="77"/>
      <c r="Z111" s="78"/>
      <c r="AA111" s="76"/>
      <c r="AB111" s="77"/>
      <c r="AC111" s="77"/>
      <c r="AD111" s="78"/>
      <c r="AE111" s="102"/>
      <c r="AF111" s="77"/>
      <c r="AG111" s="77"/>
      <c r="AH111" s="78"/>
      <c r="AI111" s="103"/>
      <c r="AJ111" s="104"/>
      <c r="AK111" s="104"/>
      <c r="AL111" s="105"/>
      <c r="AM111" s="103"/>
      <c r="AN111" s="104"/>
      <c r="AO111" s="104"/>
      <c r="AP111" s="105"/>
      <c r="AQ111" s="102"/>
      <c r="AR111" s="77"/>
      <c r="AS111" s="77"/>
      <c r="AT111" s="78"/>
      <c r="AU111" s="76"/>
      <c r="AV111" s="77"/>
      <c r="AW111" s="77"/>
      <c r="AX111" s="78"/>
      <c r="AY111" s="76"/>
      <c r="AZ111" s="77"/>
      <c r="BA111" s="77"/>
      <c r="BB111" s="78"/>
      <c r="BC111" s="32"/>
    </row>
    <row r="112" spans="1:55" ht="12.75" customHeight="1">
      <c r="A112" s="85">
        <v>4</v>
      </c>
      <c r="B112" s="85"/>
      <c r="C112" s="203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5"/>
      <c r="S112" s="76"/>
      <c r="T112" s="77"/>
      <c r="U112" s="77"/>
      <c r="V112" s="78"/>
      <c r="W112" s="76"/>
      <c r="X112" s="77"/>
      <c r="Y112" s="77"/>
      <c r="Z112" s="78"/>
      <c r="AA112" s="76"/>
      <c r="AB112" s="77"/>
      <c r="AC112" s="77"/>
      <c r="AD112" s="78"/>
      <c r="AE112" s="102"/>
      <c r="AF112" s="77"/>
      <c r="AG112" s="77"/>
      <c r="AH112" s="78"/>
      <c r="AI112" s="103"/>
      <c r="AJ112" s="104"/>
      <c r="AK112" s="104"/>
      <c r="AL112" s="105"/>
      <c r="AM112" s="103"/>
      <c r="AN112" s="104"/>
      <c r="AO112" s="104"/>
      <c r="AP112" s="105"/>
      <c r="AQ112" s="102"/>
      <c r="AR112" s="77"/>
      <c r="AS112" s="77"/>
      <c r="AT112" s="78"/>
      <c r="AU112" s="76"/>
      <c r="AV112" s="77"/>
      <c r="AW112" s="77"/>
      <c r="AX112" s="78"/>
      <c r="AY112" s="76"/>
      <c r="AZ112" s="77"/>
      <c r="BA112" s="77"/>
      <c r="BB112" s="78"/>
      <c r="BC112" s="32"/>
    </row>
    <row r="113" spans="1:55" ht="12.75" customHeight="1">
      <c r="A113" s="85">
        <v>5</v>
      </c>
      <c r="B113" s="85"/>
      <c r="C113" s="203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5"/>
      <c r="S113" s="76"/>
      <c r="T113" s="77"/>
      <c r="U113" s="77"/>
      <c r="V113" s="78"/>
      <c r="W113" s="76"/>
      <c r="X113" s="77"/>
      <c r="Y113" s="77"/>
      <c r="Z113" s="78"/>
      <c r="AA113" s="76"/>
      <c r="AB113" s="77"/>
      <c r="AC113" s="77"/>
      <c r="AD113" s="78"/>
      <c r="AE113" s="102"/>
      <c r="AF113" s="77"/>
      <c r="AG113" s="77"/>
      <c r="AH113" s="78"/>
      <c r="AI113" s="103"/>
      <c r="AJ113" s="104"/>
      <c r="AK113" s="104"/>
      <c r="AL113" s="105"/>
      <c r="AM113" s="103"/>
      <c r="AN113" s="104"/>
      <c r="AO113" s="104"/>
      <c r="AP113" s="105"/>
      <c r="AQ113" s="102"/>
      <c r="AR113" s="77"/>
      <c r="AS113" s="77"/>
      <c r="AT113" s="78"/>
      <c r="AU113" s="76"/>
      <c r="AV113" s="77"/>
      <c r="AW113" s="77"/>
      <c r="AX113" s="78"/>
      <c r="AY113" s="76"/>
      <c r="AZ113" s="77"/>
      <c r="BA113" s="77"/>
      <c r="BB113" s="78"/>
      <c r="BC113" s="32"/>
    </row>
    <row r="114" spans="1:55" ht="12.75" customHeight="1">
      <c r="A114" s="85">
        <v>6</v>
      </c>
      <c r="B114" s="85"/>
      <c r="C114" s="203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5"/>
      <c r="S114" s="76"/>
      <c r="T114" s="77"/>
      <c r="U114" s="77"/>
      <c r="V114" s="78"/>
      <c r="W114" s="76"/>
      <c r="X114" s="77"/>
      <c r="Y114" s="77"/>
      <c r="Z114" s="78"/>
      <c r="AA114" s="76"/>
      <c r="AB114" s="77"/>
      <c r="AC114" s="77"/>
      <c r="AD114" s="78"/>
      <c r="AE114" s="102"/>
      <c r="AF114" s="77"/>
      <c r="AG114" s="77"/>
      <c r="AH114" s="78"/>
      <c r="AI114" s="103"/>
      <c r="AJ114" s="104"/>
      <c r="AK114" s="104"/>
      <c r="AL114" s="105"/>
      <c r="AM114" s="103"/>
      <c r="AN114" s="104"/>
      <c r="AO114" s="104"/>
      <c r="AP114" s="105"/>
      <c r="AQ114" s="102"/>
      <c r="AR114" s="77"/>
      <c r="AS114" s="77"/>
      <c r="AT114" s="78"/>
      <c r="AU114" s="76"/>
      <c r="AV114" s="77"/>
      <c r="AW114" s="77"/>
      <c r="AX114" s="78"/>
      <c r="AY114" s="76"/>
      <c r="AZ114" s="77"/>
      <c r="BA114" s="77"/>
      <c r="BB114" s="78"/>
      <c r="BC114" s="32"/>
    </row>
    <row r="115" spans="1:55" ht="12.75" customHeight="1">
      <c r="A115" s="85">
        <v>7</v>
      </c>
      <c r="B115" s="85"/>
      <c r="C115" s="203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5"/>
      <c r="S115" s="76"/>
      <c r="T115" s="77"/>
      <c r="U115" s="77"/>
      <c r="V115" s="78"/>
      <c r="W115" s="76"/>
      <c r="X115" s="77"/>
      <c r="Y115" s="77"/>
      <c r="Z115" s="78"/>
      <c r="AA115" s="76"/>
      <c r="AB115" s="77"/>
      <c r="AC115" s="77"/>
      <c r="AD115" s="78"/>
      <c r="AE115" s="102"/>
      <c r="AF115" s="77"/>
      <c r="AG115" s="77"/>
      <c r="AH115" s="78"/>
      <c r="AI115" s="103"/>
      <c r="AJ115" s="104"/>
      <c r="AK115" s="104"/>
      <c r="AL115" s="105"/>
      <c r="AM115" s="103"/>
      <c r="AN115" s="104"/>
      <c r="AO115" s="104"/>
      <c r="AP115" s="105"/>
      <c r="AQ115" s="102"/>
      <c r="AR115" s="77"/>
      <c r="AS115" s="77"/>
      <c r="AT115" s="78"/>
      <c r="AU115" s="76"/>
      <c r="AV115" s="77"/>
      <c r="AW115" s="77"/>
      <c r="AX115" s="78"/>
      <c r="AY115" s="76"/>
      <c r="AZ115" s="77"/>
      <c r="BA115" s="77"/>
      <c r="BB115" s="78"/>
      <c r="BC115" s="32"/>
    </row>
    <row r="116" spans="1:55" ht="12.75" customHeight="1">
      <c r="A116" s="85">
        <v>9</v>
      </c>
      <c r="B116" s="85"/>
      <c r="C116" s="203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5"/>
      <c r="S116" s="76"/>
      <c r="T116" s="77"/>
      <c r="U116" s="77"/>
      <c r="V116" s="78"/>
      <c r="W116" s="76"/>
      <c r="X116" s="77"/>
      <c r="Y116" s="77"/>
      <c r="Z116" s="78"/>
      <c r="AA116" s="76"/>
      <c r="AB116" s="77"/>
      <c r="AC116" s="77"/>
      <c r="AD116" s="78"/>
      <c r="AE116" s="102"/>
      <c r="AF116" s="77"/>
      <c r="AG116" s="77"/>
      <c r="AH116" s="78"/>
      <c r="AI116" s="103"/>
      <c r="AJ116" s="104"/>
      <c r="AK116" s="104"/>
      <c r="AL116" s="105"/>
      <c r="AM116" s="103"/>
      <c r="AN116" s="104"/>
      <c r="AO116" s="104"/>
      <c r="AP116" s="105"/>
      <c r="AQ116" s="102"/>
      <c r="AR116" s="77"/>
      <c r="AS116" s="77"/>
      <c r="AT116" s="78"/>
      <c r="AU116" s="76"/>
      <c r="AV116" s="77"/>
      <c r="AW116" s="77"/>
      <c r="AX116" s="78"/>
      <c r="AY116" s="76"/>
      <c r="AZ116" s="77"/>
      <c r="BA116" s="77"/>
      <c r="BB116" s="78"/>
      <c r="BC116" s="32"/>
    </row>
    <row r="117" spans="1:65" s="47" customFormat="1" ht="7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4"/>
      <c r="BD117" s="44"/>
      <c r="BE117" s="44"/>
      <c r="BF117" s="44"/>
      <c r="BG117" s="45"/>
      <c r="BH117" s="45"/>
      <c r="BI117" s="46"/>
      <c r="BJ117" s="46"/>
      <c r="BK117" s="46"/>
      <c r="BL117" s="46"/>
      <c r="BM117" s="46"/>
    </row>
    <row r="118" spans="1:60" ht="12.75">
      <c r="A118" s="30" t="s">
        <v>66</v>
      </c>
      <c r="B118" s="48"/>
      <c r="BB118" s="32"/>
      <c r="BC118" s="32"/>
      <c r="BD118" s="44"/>
      <c r="BE118" s="44"/>
      <c r="BF118" s="44"/>
      <c r="BG118" s="45"/>
      <c r="BH118" s="45"/>
    </row>
    <row r="119" spans="1:60" ht="9" customHeight="1">
      <c r="A119" s="175">
        <v>1</v>
      </c>
      <c r="B119" s="175"/>
      <c r="C119" s="176" t="s">
        <v>261</v>
      </c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32"/>
      <c r="BD119" s="44"/>
      <c r="BE119" s="44"/>
      <c r="BF119" s="44"/>
      <c r="BG119" s="45"/>
      <c r="BH119" s="45"/>
    </row>
    <row r="120" spans="1:55" ht="9" customHeight="1">
      <c r="A120" s="175">
        <v>2</v>
      </c>
      <c r="B120" s="175"/>
      <c r="C120" s="176" t="s">
        <v>241</v>
      </c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  <c r="AL120" s="174"/>
      <c r="AM120" s="174"/>
      <c r="AN120" s="174"/>
      <c r="AO120" s="174"/>
      <c r="AP120" s="174"/>
      <c r="AQ120" s="174"/>
      <c r="AR120" s="174"/>
      <c r="AS120" s="174"/>
      <c r="AT120" s="174"/>
      <c r="AU120" s="174"/>
      <c r="AV120" s="174"/>
      <c r="AW120" s="174"/>
      <c r="AX120" s="174"/>
      <c r="AY120" s="174"/>
      <c r="AZ120" s="174"/>
      <c r="BA120" s="174"/>
      <c r="BB120" s="174"/>
      <c r="BC120" s="32"/>
    </row>
    <row r="121" spans="1:60" ht="9" customHeight="1">
      <c r="A121" s="175">
        <v>3</v>
      </c>
      <c r="B121" s="175"/>
      <c r="C121" s="176" t="s">
        <v>229</v>
      </c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74"/>
      <c r="AS121" s="174"/>
      <c r="AT121" s="174"/>
      <c r="AU121" s="174"/>
      <c r="AV121" s="174"/>
      <c r="AW121" s="174"/>
      <c r="AX121" s="174"/>
      <c r="AY121" s="174"/>
      <c r="AZ121" s="174"/>
      <c r="BA121" s="174"/>
      <c r="BB121" s="174"/>
      <c r="BC121" s="32"/>
      <c r="BD121" s="44"/>
      <c r="BE121" s="44"/>
      <c r="BF121" s="44"/>
      <c r="BG121" s="45"/>
      <c r="BH121" s="45"/>
    </row>
    <row r="122" spans="1:60" ht="9" customHeight="1">
      <c r="A122" s="175">
        <v>4</v>
      </c>
      <c r="B122" s="175"/>
      <c r="C122" s="174" t="s">
        <v>230</v>
      </c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74"/>
      <c r="AS122" s="174"/>
      <c r="AT122" s="174"/>
      <c r="AU122" s="174"/>
      <c r="AV122" s="174"/>
      <c r="AW122" s="174"/>
      <c r="AX122" s="174"/>
      <c r="AY122" s="174"/>
      <c r="AZ122" s="174"/>
      <c r="BA122" s="174"/>
      <c r="BB122" s="174"/>
      <c r="BC122" s="32"/>
      <c r="BD122" s="44"/>
      <c r="BE122" s="44"/>
      <c r="BF122" s="44"/>
      <c r="BG122" s="45"/>
      <c r="BH122" s="45"/>
    </row>
    <row r="123" spans="1:60" ht="9" customHeight="1">
      <c r="A123" s="175">
        <v>5</v>
      </c>
      <c r="B123" s="175"/>
      <c r="C123" s="174" t="s">
        <v>253</v>
      </c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  <c r="AL123" s="174"/>
      <c r="AM123" s="174"/>
      <c r="AN123" s="174"/>
      <c r="AO123" s="174"/>
      <c r="AP123" s="174"/>
      <c r="AQ123" s="174"/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32"/>
      <c r="BD123" s="44"/>
      <c r="BE123" s="44"/>
      <c r="BF123" s="44"/>
      <c r="BG123" s="45"/>
      <c r="BH123" s="45"/>
    </row>
    <row r="124" spans="1:60" ht="7.5" customHeight="1">
      <c r="A124" s="174"/>
      <c r="B124" s="174"/>
      <c r="AW124" s="1"/>
      <c r="BB124" s="32"/>
      <c r="BC124" s="32"/>
      <c r="BD124" s="44"/>
      <c r="BE124" s="44"/>
      <c r="BF124" s="44"/>
      <c r="BG124" s="45"/>
      <c r="BH124" s="45"/>
    </row>
    <row r="125" spans="1:65" s="47" customFormat="1" ht="12.75" customHeight="1">
      <c r="A125" s="30" t="s">
        <v>67</v>
      </c>
      <c r="G125" s="173" t="s">
        <v>233</v>
      </c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3"/>
      <c r="BA125" s="173"/>
      <c r="BB125" s="173"/>
      <c r="BC125" s="44"/>
      <c r="BD125" s="44"/>
      <c r="BE125" s="44"/>
      <c r="BF125" s="44"/>
      <c r="BG125" s="45"/>
      <c r="BH125" s="45"/>
      <c r="BI125" s="46"/>
      <c r="BJ125" s="46"/>
      <c r="BK125" s="46"/>
      <c r="BL125" s="46"/>
      <c r="BM125" s="46"/>
    </row>
    <row r="126" spans="1:65" s="47" customFormat="1" ht="12.75" customHeight="1">
      <c r="A126" s="173" t="s">
        <v>238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49"/>
      <c r="AX126" s="49"/>
      <c r="AY126" s="49"/>
      <c r="AZ126" s="49"/>
      <c r="BA126" s="49"/>
      <c r="BB126" s="49"/>
      <c r="BC126" s="44"/>
      <c r="BD126" s="44"/>
      <c r="BE126" s="44"/>
      <c r="BF126" s="44"/>
      <c r="BG126" s="45"/>
      <c r="BH126" s="45"/>
      <c r="BI126" s="46"/>
      <c r="BJ126" s="46"/>
      <c r="BK126" s="46"/>
      <c r="BL126" s="46"/>
      <c r="BM126" s="46"/>
    </row>
    <row r="127" spans="1:65" s="47" customFormat="1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4"/>
      <c r="BD127" s="44"/>
      <c r="BE127" s="44"/>
      <c r="BF127" s="44"/>
      <c r="BG127" s="45"/>
      <c r="BH127" s="45"/>
      <c r="BI127" s="46"/>
      <c r="BJ127" s="46"/>
      <c r="BK127" s="46"/>
      <c r="BL127" s="46"/>
      <c r="BM127" s="46"/>
    </row>
    <row r="128" spans="1:71" s="47" customFormat="1" ht="18.75" customHeight="1">
      <c r="A128" s="50" t="s">
        <v>68</v>
      </c>
      <c r="B128" s="50"/>
      <c r="C128" s="50"/>
      <c r="D128" s="50"/>
      <c r="E128" s="50"/>
      <c r="F128" s="50"/>
      <c r="G128" s="50"/>
      <c r="H128" s="50"/>
      <c r="I128" s="50"/>
      <c r="J128" s="60"/>
      <c r="K128" s="206"/>
      <c r="L128" s="206"/>
      <c r="M128" s="206"/>
      <c r="N128" s="206"/>
      <c r="O128" s="206"/>
      <c r="P128" s="206"/>
      <c r="Q128" s="206"/>
      <c r="R128" s="206"/>
      <c r="S128" s="206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0"/>
      <c r="AH128" s="50"/>
      <c r="AI128" s="50"/>
      <c r="AJ128" s="50"/>
      <c r="AK128" s="50"/>
      <c r="AL128" s="50"/>
      <c r="AM128" s="50"/>
      <c r="AN128" s="50"/>
      <c r="AO128" s="210" t="s">
        <v>239</v>
      </c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D128" s="45"/>
      <c r="BE128" s="45"/>
      <c r="BF128" s="44"/>
      <c r="BG128" s="44"/>
      <c r="BH128" s="44"/>
      <c r="BI128" s="44"/>
      <c r="BJ128" s="44"/>
      <c r="BK128" s="44"/>
      <c r="BL128" s="44"/>
      <c r="BM128" s="45"/>
      <c r="BN128" s="45"/>
      <c r="BO128" s="46"/>
      <c r="BP128" s="46"/>
      <c r="BQ128" s="46"/>
      <c r="BR128" s="46"/>
      <c r="BS128" s="46"/>
    </row>
    <row r="129" spans="1:71" s="47" customFormat="1" ht="18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50"/>
      <c r="AH129" s="50"/>
      <c r="AI129" s="50"/>
      <c r="AJ129" s="50"/>
      <c r="AK129" s="50"/>
      <c r="AL129" s="50"/>
      <c r="AM129" s="50"/>
      <c r="AN129" s="50"/>
      <c r="AP129" s="33"/>
      <c r="AQ129" s="33"/>
      <c r="AR129" s="33"/>
      <c r="AS129" s="33"/>
      <c r="AT129" s="33"/>
      <c r="AU129" s="33"/>
      <c r="AV129" s="33"/>
      <c r="AW129" s="33"/>
      <c r="AX129" s="33"/>
      <c r="BD129" s="45"/>
      <c r="BE129" s="45"/>
      <c r="BF129" s="44"/>
      <c r="BG129" s="44"/>
      <c r="BH129" s="44"/>
      <c r="BI129" s="44"/>
      <c r="BJ129" s="44"/>
      <c r="BK129" s="44"/>
      <c r="BL129" s="44"/>
      <c r="BM129" s="45"/>
      <c r="BN129" s="45"/>
      <c r="BO129" s="46"/>
      <c r="BP129" s="46"/>
      <c r="BQ129" s="46"/>
      <c r="BR129" s="46"/>
      <c r="BS129" s="46"/>
    </row>
    <row r="130" spans="1:65" s="47" customFormat="1" ht="18.75" customHeight="1">
      <c r="A130" s="50" t="s">
        <v>69</v>
      </c>
      <c r="B130" s="50"/>
      <c r="C130" s="50"/>
      <c r="D130" s="50"/>
      <c r="E130" s="50"/>
      <c r="F130" s="50"/>
      <c r="G130" s="50"/>
      <c r="H130" s="50"/>
      <c r="I130" s="50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50"/>
      <c r="AH130" s="50"/>
      <c r="AI130" s="50"/>
      <c r="AJ130" s="50"/>
      <c r="AK130" s="50"/>
      <c r="AL130" s="50"/>
      <c r="AM130" s="50"/>
      <c r="AN130" s="50"/>
      <c r="AO130" s="66" t="s">
        <v>249</v>
      </c>
      <c r="AP130" s="207"/>
      <c r="AQ130" s="207"/>
      <c r="AR130" s="67" t="s">
        <v>249</v>
      </c>
      <c r="AS130" s="208"/>
      <c r="AT130" s="208"/>
      <c r="AU130" s="208"/>
      <c r="AV130" s="208"/>
      <c r="AW130" s="208"/>
      <c r="AX130" s="208"/>
      <c r="AY130" s="209">
        <v>20</v>
      </c>
      <c r="AZ130" s="209"/>
      <c r="BA130" s="209"/>
      <c r="BB130" s="68" t="s">
        <v>250</v>
      </c>
      <c r="BC130" s="44"/>
      <c r="BD130" s="44"/>
      <c r="BE130" s="44"/>
      <c r="BF130" s="44"/>
      <c r="BG130" s="45"/>
      <c r="BH130" s="45"/>
      <c r="BI130" s="46"/>
      <c r="BJ130" s="46"/>
      <c r="BK130" s="46"/>
      <c r="BL130" s="46"/>
      <c r="BM130" s="46"/>
    </row>
    <row r="131" spans="1:54" ht="18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66"/>
      <c r="AP131" s="214"/>
      <c r="AQ131" s="214"/>
      <c r="AR131" s="67"/>
      <c r="AS131" s="215"/>
      <c r="AT131" s="215"/>
      <c r="AU131" s="215"/>
      <c r="AV131" s="215"/>
      <c r="AW131" s="215"/>
      <c r="AX131" s="215"/>
      <c r="AY131" s="209"/>
      <c r="AZ131" s="209"/>
      <c r="BA131" s="209"/>
      <c r="BB131" s="68"/>
    </row>
    <row r="134" ht="12.75">
      <c r="A134" s="51"/>
    </row>
  </sheetData>
  <sheetProtection/>
  <mergeCells count="902">
    <mergeCell ref="AE66:AH66"/>
    <mergeCell ref="AY131:BA131"/>
    <mergeCell ref="AQ109:AT109"/>
    <mergeCell ref="AY109:BB109"/>
    <mergeCell ref="AQ84:AS84"/>
    <mergeCell ref="AT84:AV84"/>
    <mergeCell ref="AW84:AY84"/>
    <mergeCell ref="AZ84:BB84"/>
    <mergeCell ref="AU109:AX109"/>
    <mergeCell ref="C88:O88"/>
    <mergeCell ref="C90:R90"/>
    <mergeCell ref="AP131:AQ131"/>
    <mergeCell ref="A120:B120"/>
    <mergeCell ref="C120:BB120"/>
    <mergeCell ref="C65:R65"/>
    <mergeCell ref="C66:R66"/>
    <mergeCell ref="AY65:BB65"/>
    <mergeCell ref="AY66:BB66"/>
    <mergeCell ref="AS131:AX131"/>
    <mergeCell ref="P84:R84"/>
    <mergeCell ref="AU101:AX101"/>
    <mergeCell ref="AI87:AL87"/>
    <mergeCell ref="S87:Z87"/>
    <mergeCell ref="AQ90:AT90"/>
    <mergeCell ref="AA87:AD87"/>
    <mergeCell ref="S90:AP90"/>
    <mergeCell ref="K128:S128"/>
    <mergeCell ref="J129:S129"/>
    <mergeCell ref="J130:S130"/>
    <mergeCell ref="AP130:AQ130"/>
    <mergeCell ref="AS130:AX130"/>
    <mergeCell ref="AY130:BA130"/>
    <mergeCell ref="AO128:BB128"/>
    <mergeCell ref="AQ116:AT116"/>
    <mergeCell ref="AU116:AX116"/>
    <mergeCell ref="AY116:BB116"/>
    <mergeCell ref="AQ115:AT115"/>
    <mergeCell ref="AU115:AX115"/>
    <mergeCell ref="AY115:BB115"/>
    <mergeCell ref="AQ114:AT114"/>
    <mergeCell ref="AU114:AX114"/>
    <mergeCell ref="AY114:BB114"/>
    <mergeCell ref="W109:Z109"/>
    <mergeCell ref="AA109:AD109"/>
    <mergeCell ref="AE109:AH109"/>
    <mergeCell ref="AI109:AL109"/>
    <mergeCell ref="AM109:AP109"/>
    <mergeCell ref="AE112:AH112"/>
    <mergeCell ref="AM111:AP111"/>
    <mergeCell ref="AA116:AD116"/>
    <mergeCell ref="AE116:AH116"/>
    <mergeCell ref="AI116:AL116"/>
    <mergeCell ref="AM116:AP116"/>
    <mergeCell ref="A116:B116"/>
    <mergeCell ref="C116:R116"/>
    <mergeCell ref="S116:V116"/>
    <mergeCell ref="W116:Z116"/>
    <mergeCell ref="AM114:AP114"/>
    <mergeCell ref="A115:B115"/>
    <mergeCell ref="C115:R115"/>
    <mergeCell ref="S115:V115"/>
    <mergeCell ref="W115:Z115"/>
    <mergeCell ref="AM115:AP115"/>
    <mergeCell ref="AA115:AD115"/>
    <mergeCell ref="AE115:AH115"/>
    <mergeCell ref="AI115:AL115"/>
    <mergeCell ref="AA114:AD114"/>
    <mergeCell ref="AM43:AP43"/>
    <mergeCell ref="AE43:AH43"/>
    <mergeCell ref="AU112:AX112"/>
    <mergeCell ref="AY112:BB112"/>
    <mergeCell ref="AM110:AP110"/>
    <mergeCell ref="AM112:AP112"/>
    <mergeCell ref="AQ49:AT49"/>
    <mergeCell ref="AU50:AX50"/>
    <mergeCell ref="AY50:BB50"/>
    <mergeCell ref="AY49:BB49"/>
    <mergeCell ref="AI114:AL114"/>
    <mergeCell ref="W49:Z49"/>
    <mergeCell ref="AE50:AH50"/>
    <mergeCell ref="AI50:AL50"/>
    <mergeCell ref="A114:B114"/>
    <mergeCell ref="C114:R114"/>
    <mergeCell ref="S114:V114"/>
    <mergeCell ref="W114:Z114"/>
    <mergeCell ref="W111:Z111"/>
    <mergeCell ref="C84:O84"/>
    <mergeCell ref="C113:R113"/>
    <mergeCell ref="S113:V113"/>
    <mergeCell ref="A112:B112"/>
    <mergeCell ref="C112:R112"/>
    <mergeCell ref="S112:V112"/>
    <mergeCell ref="AE114:AH114"/>
    <mergeCell ref="AI112:AL112"/>
    <mergeCell ref="AE111:AH111"/>
    <mergeCell ref="AI111:AL111"/>
    <mergeCell ref="AA113:AD113"/>
    <mergeCell ref="AY113:BB113"/>
    <mergeCell ref="A122:B122"/>
    <mergeCell ref="A111:B111"/>
    <mergeCell ref="C111:R111"/>
    <mergeCell ref="S111:V111"/>
    <mergeCell ref="A113:B113"/>
    <mergeCell ref="C45:O45"/>
    <mergeCell ref="P45:R45"/>
    <mergeCell ref="AQ45:AS45"/>
    <mergeCell ref="AT45:AV45"/>
    <mergeCell ref="AQ112:AT112"/>
    <mergeCell ref="S96:AP96"/>
    <mergeCell ref="AM65:AP65"/>
    <mergeCell ref="S65:V65"/>
    <mergeCell ref="C61:R61"/>
    <mergeCell ref="C52:R52"/>
    <mergeCell ref="AY111:BB111"/>
    <mergeCell ref="W113:Z113"/>
    <mergeCell ref="AQ113:AT113"/>
    <mergeCell ref="AU113:AX113"/>
    <mergeCell ref="AE113:AH113"/>
    <mergeCell ref="AI113:AL113"/>
    <mergeCell ref="AM113:AP113"/>
    <mergeCell ref="AA111:AD111"/>
    <mergeCell ref="W112:Z112"/>
    <mergeCell ref="AA112:AD112"/>
    <mergeCell ref="O43:R43"/>
    <mergeCell ref="G43:J43"/>
    <mergeCell ref="K43:N43"/>
    <mergeCell ref="AU111:AX111"/>
    <mergeCell ref="S69:AH69"/>
    <mergeCell ref="W66:Z66"/>
    <mergeCell ref="AI65:AL65"/>
    <mergeCell ref="W65:Z65"/>
    <mergeCell ref="AQ111:AT111"/>
    <mergeCell ref="AA44:AD44"/>
    <mergeCell ref="A109:B109"/>
    <mergeCell ref="C109:R109"/>
    <mergeCell ref="S109:V109"/>
    <mergeCell ref="A110:B110"/>
    <mergeCell ref="C110:R110"/>
    <mergeCell ref="S110:V110"/>
    <mergeCell ref="A44:B44"/>
    <mergeCell ref="C44:F44"/>
    <mergeCell ref="S44:V44"/>
    <mergeCell ref="W43:Z43"/>
    <mergeCell ref="W44:Z44"/>
    <mergeCell ref="G44:J44"/>
    <mergeCell ref="K44:N44"/>
    <mergeCell ref="O44:R44"/>
    <mergeCell ref="A43:B43"/>
    <mergeCell ref="C43:F43"/>
    <mergeCell ref="AQ24:AT24"/>
    <mergeCell ref="AU21:AX22"/>
    <mergeCell ref="A19:B19"/>
    <mergeCell ref="C19:F19"/>
    <mergeCell ref="G19:J19"/>
    <mergeCell ref="K19:N19"/>
    <mergeCell ref="AA19:AD19"/>
    <mergeCell ref="AI19:AL19"/>
    <mergeCell ref="AM19:AP19"/>
    <mergeCell ref="AE19:AH19"/>
    <mergeCell ref="AI16:AL16"/>
    <mergeCell ref="AM16:AP16"/>
    <mergeCell ref="AI22:AL22"/>
    <mergeCell ref="AM22:AP22"/>
    <mergeCell ref="AI18:AL18"/>
    <mergeCell ref="AM18:AP18"/>
    <mergeCell ref="AE21:AP21"/>
    <mergeCell ref="AE17:AH17"/>
    <mergeCell ref="AE18:AH18"/>
    <mergeCell ref="AM37:AP37"/>
    <mergeCell ref="AE24:AH24"/>
    <mergeCell ref="AI24:AL24"/>
    <mergeCell ref="AM24:AP24"/>
    <mergeCell ref="AE25:AH25"/>
    <mergeCell ref="AI26:AL26"/>
    <mergeCell ref="AE26:AH26"/>
    <mergeCell ref="AE32:AH32"/>
    <mergeCell ref="AI25:AL25"/>
    <mergeCell ref="AM26:AP26"/>
    <mergeCell ref="AI31:AL31"/>
    <mergeCell ref="AM31:AP31"/>
    <mergeCell ref="AE27:AH27"/>
    <mergeCell ref="A17:B17"/>
    <mergeCell ref="C17:F17"/>
    <mergeCell ref="G17:J17"/>
    <mergeCell ref="O17:R17"/>
    <mergeCell ref="K17:N17"/>
    <mergeCell ref="AE30:AP30"/>
    <mergeCell ref="C50:R50"/>
    <mergeCell ref="AU49:AX49"/>
    <mergeCell ref="AM50:AP50"/>
    <mergeCell ref="AQ50:AT50"/>
    <mergeCell ref="AI49:AL49"/>
    <mergeCell ref="AM49:AP49"/>
    <mergeCell ref="S50:V50"/>
    <mergeCell ref="W50:Z50"/>
    <mergeCell ref="S49:V49"/>
    <mergeCell ref="AU62:AX62"/>
    <mergeCell ref="AM62:AP62"/>
    <mergeCell ref="AE62:AH62"/>
    <mergeCell ref="AI62:AL62"/>
    <mergeCell ref="AE65:AH65"/>
    <mergeCell ref="AQ62:AT62"/>
    <mergeCell ref="AU65:AX65"/>
    <mergeCell ref="AQ65:AT65"/>
    <mergeCell ref="AY96:BB96"/>
    <mergeCell ref="AU91:AX91"/>
    <mergeCell ref="AQ91:AT91"/>
    <mergeCell ref="AU96:AX96"/>
    <mergeCell ref="AY95:BB95"/>
    <mergeCell ref="AI71:AX71"/>
    <mergeCell ref="AI74:AX74"/>
    <mergeCell ref="AY90:BB90"/>
    <mergeCell ref="AQ94:AT94"/>
    <mergeCell ref="AY94:BB94"/>
    <mergeCell ref="AU66:AX66"/>
    <mergeCell ref="AA66:AD66"/>
    <mergeCell ref="S47:AH47"/>
    <mergeCell ref="AA49:AD49"/>
    <mergeCell ref="AE49:AH49"/>
    <mergeCell ref="AE61:AH61"/>
    <mergeCell ref="S61:V61"/>
    <mergeCell ref="W61:Z61"/>
    <mergeCell ref="AA61:AD61"/>
    <mergeCell ref="AA65:AD65"/>
    <mergeCell ref="AA53:AD53"/>
    <mergeCell ref="AE54:AH54"/>
    <mergeCell ref="AA62:AD62"/>
    <mergeCell ref="AE60:AH60"/>
    <mergeCell ref="AA59:AD59"/>
    <mergeCell ref="AE53:AH53"/>
    <mergeCell ref="S62:V62"/>
    <mergeCell ref="W62:Z62"/>
    <mergeCell ref="AM60:AP60"/>
    <mergeCell ref="AI61:AL61"/>
    <mergeCell ref="AI60:AL60"/>
    <mergeCell ref="S60:V60"/>
    <mergeCell ref="AU58:AX58"/>
    <mergeCell ref="AQ57:AT57"/>
    <mergeCell ref="AU57:AX57"/>
    <mergeCell ref="AQ58:AT58"/>
    <mergeCell ref="AE58:AH58"/>
    <mergeCell ref="AI58:AL58"/>
    <mergeCell ref="AM58:AP58"/>
    <mergeCell ref="AI59:AL59"/>
    <mergeCell ref="AM59:AP59"/>
    <mergeCell ref="AU61:AX61"/>
    <mergeCell ref="AU59:AX59"/>
    <mergeCell ref="AQ61:AT61"/>
    <mergeCell ref="AQ59:AT59"/>
    <mergeCell ref="AU60:AX60"/>
    <mergeCell ref="AQ60:AT60"/>
    <mergeCell ref="AM61:AP61"/>
    <mergeCell ref="AI55:AL55"/>
    <mergeCell ref="AM54:AP54"/>
    <mergeCell ref="AI54:AL54"/>
    <mergeCell ref="AI56:AL56"/>
    <mergeCell ref="AQ37:AT37"/>
    <mergeCell ref="AU32:AX32"/>
    <mergeCell ref="AQ55:AT55"/>
    <mergeCell ref="AM56:AP56"/>
    <mergeCell ref="AM55:AP55"/>
    <mergeCell ref="AQ51:AT51"/>
    <mergeCell ref="AU51:AX51"/>
    <mergeCell ref="AE40:AP40"/>
    <mergeCell ref="AM41:AP41"/>
    <mergeCell ref="AI33:AL33"/>
    <mergeCell ref="AY42:BB42"/>
    <mergeCell ref="AY44:BB44"/>
    <mergeCell ref="AQ42:AT42"/>
    <mergeCell ref="AU42:AX42"/>
    <mergeCell ref="AQ43:AT43"/>
    <mergeCell ref="AM51:AP51"/>
    <mergeCell ref="W22:Z22"/>
    <mergeCell ref="AA22:AD22"/>
    <mergeCell ref="AY30:BB31"/>
    <mergeCell ref="AU30:AX31"/>
    <mergeCell ref="AE22:AH22"/>
    <mergeCell ref="AQ30:AT31"/>
    <mergeCell ref="AQ26:AT26"/>
    <mergeCell ref="AU26:AX26"/>
    <mergeCell ref="AQ25:AT25"/>
    <mergeCell ref="AM25:AP25"/>
    <mergeCell ref="AI52:AL52"/>
    <mergeCell ref="AA42:AD42"/>
    <mergeCell ref="A21:B22"/>
    <mergeCell ref="C21:F22"/>
    <mergeCell ref="G21:R21"/>
    <mergeCell ref="S21:AD21"/>
    <mergeCell ref="G22:J22"/>
    <mergeCell ref="K22:N22"/>
    <mergeCell ref="O22:R22"/>
    <mergeCell ref="AI51:AL51"/>
    <mergeCell ref="AI42:AL42"/>
    <mergeCell ref="AE42:AH42"/>
    <mergeCell ref="AE41:AH41"/>
    <mergeCell ref="AI41:AL41"/>
    <mergeCell ref="AI43:AL43"/>
    <mergeCell ref="S43:V43"/>
    <mergeCell ref="AA43:AD43"/>
    <mergeCell ref="AA41:AD41"/>
    <mergeCell ref="AE31:AH31"/>
    <mergeCell ref="AE34:AH34"/>
    <mergeCell ref="S37:V37"/>
    <mergeCell ref="W37:Z37"/>
    <mergeCell ref="S41:V41"/>
    <mergeCell ref="W41:Z41"/>
    <mergeCell ref="S40:AD40"/>
    <mergeCell ref="AA37:AD37"/>
    <mergeCell ref="W35:Z35"/>
    <mergeCell ref="AA35:AD35"/>
    <mergeCell ref="C42:F42"/>
    <mergeCell ref="S48:V48"/>
    <mergeCell ref="S51:V51"/>
    <mergeCell ref="S30:AD30"/>
    <mergeCell ref="G31:J31"/>
    <mergeCell ref="K31:N31"/>
    <mergeCell ref="O31:R31"/>
    <mergeCell ref="S31:V31"/>
    <mergeCell ref="W31:Z31"/>
    <mergeCell ref="AA31:AD31"/>
    <mergeCell ref="C36:F36"/>
    <mergeCell ref="A37:B37"/>
    <mergeCell ref="C51:R51"/>
    <mergeCell ref="A53:B53"/>
    <mergeCell ref="A55:B55"/>
    <mergeCell ref="S42:V42"/>
    <mergeCell ref="G42:J42"/>
    <mergeCell ref="K42:N42"/>
    <mergeCell ref="O42:R42"/>
    <mergeCell ref="A42:B42"/>
    <mergeCell ref="G41:J41"/>
    <mergeCell ref="O41:R41"/>
    <mergeCell ref="K41:N41"/>
    <mergeCell ref="A52:B52"/>
    <mergeCell ref="A30:B31"/>
    <mergeCell ref="C30:F31"/>
    <mergeCell ref="A40:B41"/>
    <mergeCell ref="C40:F41"/>
    <mergeCell ref="C35:F35"/>
    <mergeCell ref="A36:B36"/>
    <mergeCell ref="A50:B50"/>
    <mergeCell ref="A49:B49"/>
    <mergeCell ref="C49:R49"/>
    <mergeCell ref="C47:R48"/>
    <mergeCell ref="G30:R30"/>
    <mergeCell ref="G36:J36"/>
    <mergeCell ref="C37:F37"/>
    <mergeCell ref="G37:J37"/>
    <mergeCell ref="K37:N37"/>
    <mergeCell ref="O37:R37"/>
    <mergeCell ref="C59:R59"/>
    <mergeCell ref="C56:R56"/>
    <mergeCell ref="C60:R60"/>
    <mergeCell ref="A57:B57"/>
    <mergeCell ref="A47:B48"/>
    <mergeCell ref="C53:R53"/>
    <mergeCell ref="C54:R54"/>
    <mergeCell ref="A51:B51"/>
    <mergeCell ref="A54:B54"/>
    <mergeCell ref="A56:B56"/>
    <mergeCell ref="C79:R79"/>
    <mergeCell ref="A82:B82"/>
    <mergeCell ref="A83:B83"/>
    <mergeCell ref="A78:B78"/>
    <mergeCell ref="C74:R74"/>
    <mergeCell ref="C55:R55"/>
    <mergeCell ref="C62:R62"/>
    <mergeCell ref="C78:R78"/>
    <mergeCell ref="C57:R57"/>
    <mergeCell ref="C58:R58"/>
    <mergeCell ref="A86:B86"/>
    <mergeCell ref="C86:R86"/>
    <mergeCell ref="P88:R88"/>
    <mergeCell ref="A91:B91"/>
    <mergeCell ref="C91:R91"/>
    <mergeCell ref="A75:B75"/>
    <mergeCell ref="A87:B87"/>
    <mergeCell ref="C87:R87"/>
    <mergeCell ref="C75:R75"/>
    <mergeCell ref="A79:B79"/>
    <mergeCell ref="A73:B73"/>
    <mergeCell ref="C73:R73"/>
    <mergeCell ref="C72:R72"/>
    <mergeCell ref="A74:B74"/>
    <mergeCell ref="C70:R70"/>
    <mergeCell ref="A66:B66"/>
    <mergeCell ref="A71:B71"/>
    <mergeCell ref="C71:R71"/>
    <mergeCell ref="A72:B72"/>
    <mergeCell ref="C69:R69"/>
    <mergeCell ref="A62:B62"/>
    <mergeCell ref="A59:B59"/>
    <mergeCell ref="A69:B69"/>
    <mergeCell ref="A60:B60"/>
    <mergeCell ref="A65:B65"/>
    <mergeCell ref="A61:B61"/>
    <mergeCell ref="S70:AH70"/>
    <mergeCell ref="A58:B58"/>
    <mergeCell ref="AY47:BB48"/>
    <mergeCell ref="AI48:AL48"/>
    <mergeCell ref="AM48:AP48"/>
    <mergeCell ref="AQ48:AT48"/>
    <mergeCell ref="AU48:AX48"/>
    <mergeCell ref="W54:Z54"/>
    <mergeCell ref="AA54:AD54"/>
    <mergeCell ref="A70:B70"/>
    <mergeCell ref="AA56:AD56"/>
    <mergeCell ref="AA48:AD48"/>
    <mergeCell ref="AE51:AH51"/>
    <mergeCell ref="W51:Z51"/>
    <mergeCell ref="AA51:AD51"/>
    <mergeCell ref="AA52:AD52"/>
    <mergeCell ref="AA50:AD50"/>
    <mergeCell ref="AE55:AH55"/>
    <mergeCell ref="AE56:AH56"/>
    <mergeCell ref="AE52:AH52"/>
    <mergeCell ref="W59:Z59"/>
    <mergeCell ref="S54:V54"/>
    <mergeCell ref="W53:Z53"/>
    <mergeCell ref="S73:AH73"/>
    <mergeCell ref="AA60:AD60"/>
    <mergeCell ref="S66:V66"/>
    <mergeCell ref="AA55:AD55"/>
    <mergeCell ref="W55:Z55"/>
    <mergeCell ref="S56:V56"/>
    <mergeCell ref="W56:Z56"/>
    <mergeCell ref="W48:Z48"/>
    <mergeCell ref="S55:V55"/>
    <mergeCell ref="W60:Z60"/>
    <mergeCell ref="S57:V57"/>
    <mergeCell ref="AE57:AH57"/>
    <mergeCell ref="W57:Z57"/>
    <mergeCell ref="AA57:AD57"/>
    <mergeCell ref="AE59:AH59"/>
    <mergeCell ref="AA58:AD58"/>
    <mergeCell ref="W58:Z58"/>
    <mergeCell ref="AY61:BB61"/>
    <mergeCell ref="S53:V53"/>
    <mergeCell ref="AE44:AH44"/>
    <mergeCell ref="AI44:AL44"/>
    <mergeCell ref="AM44:AP44"/>
    <mergeCell ref="AE48:AH48"/>
    <mergeCell ref="AI47:AX47"/>
    <mergeCell ref="AU44:AX44"/>
    <mergeCell ref="AU52:AX52"/>
    <mergeCell ref="AQ53:AT53"/>
    <mergeCell ref="AM42:AP42"/>
    <mergeCell ref="AY51:BB51"/>
    <mergeCell ref="AY71:BB71"/>
    <mergeCell ref="AY69:BB69"/>
    <mergeCell ref="AY70:BB70"/>
    <mergeCell ref="AY62:BB62"/>
    <mergeCell ref="AY58:BB58"/>
    <mergeCell ref="AY60:BB60"/>
    <mergeCell ref="AY59:BB59"/>
    <mergeCell ref="AY52:BB52"/>
    <mergeCell ref="W36:Z36"/>
    <mergeCell ref="K36:N36"/>
    <mergeCell ref="AA36:AD36"/>
    <mergeCell ref="AE37:AH37"/>
    <mergeCell ref="AZ45:BB45"/>
    <mergeCell ref="AW45:AY45"/>
    <mergeCell ref="AQ44:AT44"/>
    <mergeCell ref="AU43:AX43"/>
    <mergeCell ref="AY43:BB43"/>
    <mergeCell ref="W42:Z42"/>
    <mergeCell ref="AM35:AP35"/>
    <mergeCell ref="AM33:AP33"/>
    <mergeCell ref="AE35:AH35"/>
    <mergeCell ref="AQ34:AT34"/>
    <mergeCell ref="G40:R40"/>
    <mergeCell ref="AI37:AL37"/>
    <mergeCell ref="AE36:AH36"/>
    <mergeCell ref="AI36:AL36"/>
    <mergeCell ref="O36:R36"/>
    <mergeCell ref="S36:V36"/>
    <mergeCell ref="W32:Z32"/>
    <mergeCell ref="AA32:AD32"/>
    <mergeCell ref="W33:Z33"/>
    <mergeCell ref="AA33:AD33"/>
    <mergeCell ref="AQ32:AT32"/>
    <mergeCell ref="AQ33:AT33"/>
    <mergeCell ref="AE33:AH33"/>
    <mergeCell ref="K35:N35"/>
    <mergeCell ref="O35:R35"/>
    <mergeCell ref="S35:V35"/>
    <mergeCell ref="AU36:AX36"/>
    <mergeCell ref="AM34:AP34"/>
    <mergeCell ref="AU35:AX35"/>
    <mergeCell ref="AQ36:AT36"/>
    <mergeCell ref="AM36:AP36"/>
    <mergeCell ref="AA34:AD34"/>
    <mergeCell ref="AQ35:AT35"/>
    <mergeCell ref="K33:N33"/>
    <mergeCell ref="O33:R33"/>
    <mergeCell ref="S33:V33"/>
    <mergeCell ref="A35:B35"/>
    <mergeCell ref="S34:V34"/>
    <mergeCell ref="W34:Z34"/>
    <mergeCell ref="A34:B34"/>
    <mergeCell ref="C34:F34"/>
    <mergeCell ref="G34:J34"/>
    <mergeCell ref="K34:N34"/>
    <mergeCell ref="G35:J35"/>
    <mergeCell ref="O34:R34"/>
    <mergeCell ref="A32:B32"/>
    <mergeCell ref="C32:F32"/>
    <mergeCell ref="G32:J32"/>
    <mergeCell ref="K32:N32"/>
    <mergeCell ref="O32:R32"/>
    <mergeCell ref="A33:B33"/>
    <mergeCell ref="C33:F33"/>
    <mergeCell ref="G33:J33"/>
    <mergeCell ref="AI32:AL32"/>
    <mergeCell ref="AM32:AP32"/>
    <mergeCell ref="AQ52:AT52"/>
    <mergeCell ref="AU34:AX34"/>
    <mergeCell ref="AQ40:AT41"/>
    <mergeCell ref="AU40:AX41"/>
    <mergeCell ref="AT38:AV38"/>
    <mergeCell ref="AU37:AX37"/>
    <mergeCell ref="AI35:AL35"/>
    <mergeCell ref="AI34:AL34"/>
    <mergeCell ref="AY32:BB32"/>
    <mergeCell ref="AY33:BB33"/>
    <mergeCell ref="AY40:BB41"/>
    <mergeCell ref="AY36:BB36"/>
    <mergeCell ref="AY37:BB37"/>
    <mergeCell ref="AW38:AY38"/>
    <mergeCell ref="AZ38:BB38"/>
    <mergeCell ref="AY34:BB34"/>
    <mergeCell ref="AY35:BB35"/>
    <mergeCell ref="AU33:AX33"/>
    <mergeCell ref="AY24:BB24"/>
    <mergeCell ref="AU24:AX24"/>
    <mergeCell ref="A23:B23"/>
    <mergeCell ref="AE23:AH23"/>
    <mergeCell ref="C23:F23"/>
    <mergeCell ref="AY23:BB23"/>
    <mergeCell ref="AU23:AX23"/>
    <mergeCell ref="G23:J23"/>
    <mergeCell ref="K23:N23"/>
    <mergeCell ref="AA23:AD23"/>
    <mergeCell ref="C24:F24"/>
    <mergeCell ref="G24:J24"/>
    <mergeCell ref="K24:N24"/>
    <mergeCell ref="AE13:AH13"/>
    <mergeCell ref="O18:R18"/>
    <mergeCell ref="S18:V18"/>
    <mergeCell ref="W18:Z18"/>
    <mergeCell ref="S17:V17"/>
    <mergeCell ref="W17:Z17"/>
    <mergeCell ref="S22:V22"/>
    <mergeCell ref="AY13:BB13"/>
    <mergeCell ref="AM13:AP13"/>
    <mergeCell ref="AQ13:AT13"/>
    <mergeCell ref="AU13:AX13"/>
    <mergeCell ref="AU16:AX16"/>
    <mergeCell ref="AQ16:AT16"/>
    <mergeCell ref="AY16:BB16"/>
    <mergeCell ref="A13:B13"/>
    <mergeCell ref="C38:O38"/>
    <mergeCell ref="P38:R38"/>
    <mergeCell ref="AQ38:AS38"/>
    <mergeCell ref="AI13:AL13"/>
    <mergeCell ref="O25:R25"/>
    <mergeCell ref="S25:V25"/>
    <mergeCell ref="W25:Z25"/>
    <mergeCell ref="S24:V24"/>
    <mergeCell ref="W24:Z24"/>
    <mergeCell ref="AA12:AD12"/>
    <mergeCell ref="S13:V13"/>
    <mergeCell ref="W13:Z13"/>
    <mergeCell ref="AA13:AD13"/>
    <mergeCell ref="AA24:AD24"/>
    <mergeCell ref="AA17:AD17"/>
    <mergeCell ref="AA18:AD18"/>
    <mergeCell ref="S19:V19"/>
    <mergeCell ref="W19:Z19"/>
    <mergeCell ref="A25:B25"/>
    <mergeCell ref="C25:F25"/>
    <mergeCell ref="G25:J25"/>
    <mergeCell ref="K25:N25"/>
    <mergeCell ref="O24:R24"/>
    <mergeCell ref="A18:B18"/>
    <mergeCell ref="C18:F18"/>
    <mergeCell ref="G18:J18"/>
    <mergeCell ref="O19:R19"/>
    <mergeCell ref="A24:B24"/>
    <mergeCell ref="AY12:BB12"/>
    <mergeCell ref="AQ12:AT12"/>
    <mergeCell ref="AU12:AX12"/>
    <mergeCell ref="AE12:AH12"/>
    <mergeCell ref="AI12:AL12"/>
    <mergeCell ref="AM12:AP12"/>
    <mergeCell ref="S32:V32"/>
    <mergeCell ref="A12:B12"/>
    <mergeCell ref="C12:F12"/>
    <mergeCell ref="G12:J12"/>
    <mergeCell ref="K12:N12"/>
    <mergeCell ref="C13:F13"/>
    <mergeCell ref="G13:J13"/>
    <mergeCell ref="K13:N13"/>
    <mergeCell ref="O13:R13"/>
    <mergeCell ref="C16:F16"/>
    <mergeCell ref="AU99:AX99"/>
    <mergeCell ref="AQ99:AT99"/>
    <mergeCell ref="O12:R12"/>
    <mergeCell ref="S12:V12"/>
    <mergeCell ref="W12:Z12"/>
    <mergeCell ref="S52:V52"/>
    <mergeCell ref="W52:Z52"/>
    <mergeCell ref="O23:R23"/>
    <mergeCell ref="S23:V23"/>
    <mergeCell ref="W23:Z23"/>
    <mergeCell ref="S71:AH71"/>
    <mergeCell ref="S72:AH72"/>
    <mergeCell ref="AM52:AP52"/>
    <mergeCell ref="AI53:AL53"/>
    <mergeCell ref="AI70:AX70"/>
    <mergeCell ref="AI66:AL66"/>
    <mergeCell ref="AM66:AP66"/>
    <mergeCell ref="AQ66:AT66"/>
    <mergeCell ref="S59:V59"/>
    <mergeCell ref="S58:V58"/>
    <mergeCell ref="AY101:BB101"/>
    <mergeCell ref="AY100:BB100"/>
    <mergeCell ref="AY99:BB99"/>
    <mergeCell ref="AI72:AX72"/>
    <mergeCell ref="AU100:AX100"/>
    <mergeCell ref="AQ100:AT100"/>
    <mergeCell ref="AY93:BB93"/>
    <mergeCell ref="AQ98:AT98"/>
    <mergeCell ref="AQ96:AT96"/>
    <mergeCell ref="AU95:AX95"/>
    <mergeCell ref="A124:B124"/>
    <mergeCell ref="G125:BB125"/>
    <mergeCell ref="A119:B119"/>
    <mergeCell ref="C119:BB119"/>
    <mergeCell ref="A121:B121"/>
    <mergeCell ref="C121:BB121"/>
    <mergeCell ref="C122:BB122"/>
    <mergeCell ref="A123:B123"/>
    <mergeCell ref="A126:AV126"/>
    <mergeCell ref="C123:BB123"/>
    <mergeCell ref="AY98:BB98"/>
    <mergeCell ref="AU97:AX97"/>
    <mergeCell ref="AQ97:AT97"/>
    <mergeCell ref="AY97:BB97"/>
    <mergeCell ref="AU98:AX98"/>
    <mergeCell ref="A100:B100"/>
    <mergeCell ref="C100:R100"/>
    <mergeCell ref="S100:AP100"/>
    <mergeCell ref="A98:B98"/>
    <mergeCell ref="C98:R98"/>
    <mergeCell ref="A97:B97"/>
    <mergeCell ref="C97:R97"/>
    <mergeCell ref="A99:B99"/>
    <mergeCell ref="C99:R99"/>
    <mergeCell ref="A90:B90"/>
    <mergeCell ref="A96:B96"/>
    <mergeCell ref="C96:R96"/>
    <mergeCell ref="C93:R93"/>
    <mergeCell ref="A95:B95"/>
    <mergeCell ref="C95:R95"/>
    <mergeCell ref="A94:B94"/>
    <mergeCell ref="C94:R94"/>
    <mergeCell ref="A92:B92"/>
    <mergeCell ref="C92:R92"/>
    <mergeCell ref="AQ101:AT101"/>
    <mergeCell ref="S91:AP91"/>
    <mergeCell ref="AQ93:AT93"/>
    <mergeCell ref="S98:AP98"/>
    <mergeCell ref="S93:AP93"/>
    <mergeCell ref="S95:AP95"/>
    <mergeCell ref="AQ95:AT95"/>
    <mergeCell ref="S97:AP97"/>
    <mergeCell ref="S94:AP94"/>
    <mergeCell ref="S99:AP99"/>
    <mergeCell ref="AN105:AP105"/>
    <mergeCell ref="AE105:AG105"/>
    <mergeCell ref="A101:B101"/>
    <mergeCell ref="C101:R101"/>
    <mergeCell ref="S101:AP101"/>
    <mergeCell ref="AH105:AJ105"/>
    <mergeCell ref="AN104:AP104"/>
    <mergeCell ref="S104:U104"/>
    <mergeCell ref="Y104:AA104"/>
    <mergeCell ref="AY105:BB105"/>
    <mergeCell ref="AQ104:AT104"/>
    <mergeCell ref="AY104:BB104"/>
    <mergeCell ref="AQ105:AT105"/>
    <mergeCell ref="AU104:AX104"/>
    <mergeCell ref="AU105:AX105"/>
    <mergeCell ref="AU94:AX94"/>
    <mergeCell ref="AY91:BB91"/>
    <mergeCell ref="AU92:AX92"/>
    <mergeCell ref="AU93:AX93"/>
    <mergeCell ref="AQ92:AT92"/>
    <mergeCell ref="AY92:BB92"/>
    <mergeCell ref="AU90:AX90"/>
    <mergeCell ref="S105:U105"/>
    <mergeCell ref="V105:X105"/>
    <mergeCell ref="AB105:AD105"/>
    <mergeCell ref="S92:AP92"/>
    <mergeCell ref="Y105:AA105"/>
    <mergeCell ref="AB104:AD104"/>
    <mergeCell ref="AE104:AG104"/>
    <mergeCell ref="AK104:AM104"/>
    <mergeCell ref="V104:X104"/>
    <mergeCell ref="AH104:AJ104"/>
    <mergeCell ref="A105:B105"/>
    <mergeCell ref="A104:B104"/>
    <mergeCell ref="C104:R104"/>
    <mergeCell ref="C105:R105"/>
    <mergeCell ref="AE86:AH86"/>
    <mergeCell ref="AI86:AL86"/>
    <mergeCell ref="AE87:AH87"/>
    <mergeCell ref="AK105:AM105"/>
    <mergeCell ref="A93:B93"/>
    <mergeCell ref="AM86:AP86"/>
    <mergeCell ref="AZ88:BB88"/>
    <mergeCell ref="AQ88:AS88"/>
    <mergeCell ref="AT88:AV88"/>
    <mergeCell ref="AM87:AP87"/>
    <mergeCell ref="AQ87:AT87"/>
    <mergeCell ref="AW88:AY88"/>
    <mergeCell ref="S75:AH75"/>
    <mergeCell ref="S74:AH74"/>
    <mergeCell ref="AY75:BB75"/>
    <mergeCell ref="AY87:BB87"/>
    <mergeCell ref="AU87:AX87"/>
    <mergeCell ref="S86:Z86"/>
    <mergeCell ref="AA86:AD86"/>
    <mergeCell ref="AQ86:AT86"/>
    <mergeCell ref="AY86:BB86"/>
    <mergeCell ref="AU86:AX86"/>
    <mergeCell ref="AP82:AQ82"/>
    <mergeCell ref="AR82:AS82"/>
    <mergeCell ref="AT82:AV82"/>
    <mergeCell ref="AU17:AX17"/>
    <mergeCell ref="AW82:AY82"/>
    <mergeCell ref="AW80:AY80"/>
    <mergeCell ref="AQ80:AS80"/>
    <mergeCell ref="AY74:BB74"/>
    <mergeCell ref="AY72:BB72"/>
    <mergeCell ref="AY56:BB56"/>
    <mergeCell ref="AY26:BB26"/>
    <mergeCell ref="AI17:AL17"/>
    <mergeCell ref="AM17:AP17"/>
    <mergeCell ref="AQ17:AT17"/>
    <mergeCell ref="AI23:AL23"/>
    <mergeCell ref="AM23:AP23"/>
    <mergeCell ref="AQ23:AT23"/>
    <mergeCell ref="AU25:AX25"/>
    <mergeCell ref="AY25:BB25"/>
    <mergeCell ref="AY17:BB17"/>
    <mergeCell ref="AY18:BB18"/>
    <mergeCell ref="AU18:AX18"/>
    <mergeCell ref="AQ18:AT18"/>
    <mergeCell ref="AQ21:AT22"/>
    <mergeCell ref="AQ19:AT19"/>
    <mergeCell ref="AU19:AX19"/>
    <mergeCell ref="AY19:BB19"/>
    <mergeCell ref="AW78:BB78"/>
    <mergeCell ref="AI75:AX75"/>
    <mergeCell ref="AU53:AX53"/>
    <mergeCell ref="AY55:BB55"/>
    <mergeCell ref="AY73:BB73"/>
    <mergeCell ref="AY54:BB54"/>
    <mergeCell ref="AI73:AX73"/>
    <mergeCell ref="AI69:AX69"/>
    <mergeCell ref="AI57:AL57"/>
    <mergeCell ref="AM53:AP53"/>
    <mergeCell ref="K18:N18"/>
    <mergeCell ref="AY53:BB53"/>
    <mergeCell ref="AY57:BB57"/>
    <mergeCell ref="AM57:AP57"/>
    <mergeCell ref="AU54:AX54"/>
    <mergeCell ref="AQ54:AT54"/>
    <mergeCell ref="AQ56:AT56"/>
    <mergeCell ref="AU56:AX56"/>
    <mergeCell ref="AU55:AX55"/>
    <mergeCell ref="AY21:BB22"/>
    <mergeCell ref="S83:U83"/>
    <mergeCell ref="G16:J16"/>
    <mergeCell ref="K16:N16"/>
    <mergeCell ref="AT80:AV80"/>
    <mergeCell ref="AQ78:AV78"/>
    <mergeCell ref="O16:R16"/>
    <mergeCell ref="S16:V16"/>
    <mergeCell ref="W16:Z16"/>
    <mergeCell ref="AE16:AH16"/>
    <mergeCell ref="AA16:AD16"/>
    <mergeCell ref="C83:R83"/>
    <mergeCell ref="A16:B16"/>
    <mergeCell ref="AZ83:BB83"/>
    <mergeCell ref="AJ83:AK83"/>
    <mergeCell ref="AL83:AM83"/>
    <mergeCell ref="AN83:AO83"/>
    <mergeCell ref="AP83:AQ83"/>
    <mergeCell ref="AW83:AY83"/>
    <mergeCell ref="AT83:AV83"/>
    <mergeCell ref="AR83:AS83"/>
    <mergeCell ref="S82:U82"/>
    <mergeCell ref="V82:X82"/>
    <mergeCell ref="V83:X83"/>
    <mergeCell ref="C80:O80"/>
    <mergeCell ref="AH82:AI82"/>
    <mergeCell ref="Y83:AA83"/>
    <mergeCell ref="AB83:AC83"/>
    <mergeCell ref="AD83:AE83"/>
    <mergeCell ref="AF83:AG83"/>
    <mergeCell ref="AH83:AI83"/>
    <mergeCell ref="AE78:AJ78"/>
    <mergeCell ref="AK78:AP78"/>
    <mergeCell ref="AJ82:AK82"/>
    <mergeCell ref="AL82:AM82"/>
    <mergeCell ref="P80:R80"/>
    <mergeCell ref="Y82:AA82"/>
    <mergeCell ref="AB82:AC82"/>
    <mergeCell ref="AD82:AE82"/>
    <mergeCell ref="AF82:AG82"/>
    <mergeCell ref="C82:R82"/>
    <mergeCell ref="AQ110:AT110"/>
    <mergeCell ref="AU110:AX110"/>
    <mergeCell ref="AY110:BB110"/>
    <mergeCell ref="BF2:BG2"/>
    <mergeCell ref="BD3:BE3"/>
    <mergeCell ref="BF3:BG3"/>
    <mergeCell ref="AY108:BB108"/>
    <mergeCell ref="AN5:BB5"/>
    <mergeCell ref="AP6:AQ6"/>
    <mergeCell ref="AV6:AW6"/>
    <mergeCell ref="W110:Z110"/>
    <mergeCell ref="AA110:AD110"/>
    <mergeCell ref="AE110:AH110"/>
    <mergeCell ref="AI110:AL110"/>
    <mergeCell ref="A5:Z5"/>
    <mergeCell ref="A6:Z6"/>
    <mergeCell ref="A7:Z7"/>
    <mergeCell ref="A9:BB9"/>
    <mergeCell ref="A108:B108"/>
    <mergeCell ref="C108:R108"/>
    <mergeCell ref="BD2:BE2"/>
    <mergeCell ref="AA108:AD108"/>
    <mergeCell ref="AE108:AH108"/>
    <mergeCell ref="AI108:AL108"/>
    <mergeCell ref="AM108:AP108"/>
    <mergeCell ref="AQ108:AT108"/>
    <mergeCell ref="AU108:AX108"/>
    <mergeCell ref="AA25:AD25"/>
    <mergeCell ref="R8:AA8"/>
    <mergeCell ref="AB8:AH8"/>
    <mergeCell ref="AN1:BB1"/>
    <mergeCell ref="AN2:BB2"/>
    <mergeCell ref="A3:Z3"/>
    <mergeCell ref="A4:Z4"/>
    <mergeCell ref="AN3:BB3"/>
    <mergeCell ref="AN4:BB4"/>
    <mergeCell ref="A1:Z1"/>
    <mergeCell ref="A2:Z2"/>
    <mergeCell ref="S108:V108"/>
    <mergeCell ref="W108:Z108"/>
    <mergeCell ref="A26:B26"/>
    <mergeCell ref="C26:F26"/>
    <mergeCell ref="G26:J26"/>
    <mergeCell ref="K26:N26"/>
    <mergeCell ref="O26:R26"/>
    <mergeCell ref="S26:V26"/>
    <mergeCell ref="W26:Z26"/>
    <mergeCell ref="S78:X78"/>
    <mergeCell ref="AA26:AD26"/>
    <mergeCell ref="A27:B27"/>
    <mergeCell ref="C27:F27"/>
    <mergeCell ref="G27:J27"/>
    <mergeCell ref="K27:N27"/>
    <mergeCell ref="C106:O106"/>
    <mergeCell ref="P106:R106"/>
    <mergeCell ref="Y78:AD78"/>
    <mergeCell ref="S79:X79"/>
    <mergeCell ref="Y79:AD79"/>
    <mergeCell ref="AQ106:AS106"/>
    <mergeCell ref="AI27:AL27"/>
    <mergeCell ref="AM27:AP27"/>
    <mergeCell ref="AN82:AO82"/>
    <mergeCell ref="O27:R27"/>
    <mergeCell ref="S27:V27"/>
    <mergeCell ref="W27:Z27"/>
    <mergeCell ref="AA27:AD27"/>
    <mergeCell ref="AE79:AJ79"/>
    <mergeCell ref="AK79:AP79"/>
    <mergeCell ref="AT106:AV106"/>
    <mergeCell ref="AY27:BB27"/>
    <mergeCell ref="AW106:AY106"/>
    <mergeCell ref="AZ106:BB106"/>
    <mergeCell ref="AQ27:AT27"/>
    <mergeCell ref="AU27:AX27"/>
    <mergeCell ref="AZ80:BB80"/>
    <mergeCell ref="AZ82:BB82"/>
    <mergeCell ref="AQ79:AV79"/>
    <mergeCell ref="AW79:BB79"/>
  </mergeCells>
  <conditionalFormatting sqref="Y136 Y153 W153 W136">
    <cfRule type="cellIs" priority="1" dxfId="3" operator="greaterThan" stopIfTrue="1">
      <formula>Z136</formula>
    </cfRule>
    <cfRule type="cellIs" priority="2" dxfId="3" operator="greaterThan" stopIfTrue="1">
      <formula>AC136</formula>
    </cfRule>
  </conditionalFormatting>
  <conditionalFormatting sqref="X153 X136">
    <cfRule type="cellIs" priority="3" dxfId="3" operator="greaterThan" stopIfTrue="1">
      <formula>AB136</formula>
    </cfRule>
    <cfRule type="cellIs" priority="4" dxfId="3" operator="greaterThan" stopIfTrue="1">
      <formula>AE136</formula>
    </cfRule>
  </conditionalFormatting>
  <conditionalFormatting sqref="AB153 AB136">
    <cfRule type="cellIs" priority="5" dxfId="3" operator="greaterThan" stopIfTrue="1">
      <formula>X136</formula>
    </cfRule>
    <cfRule type="cellIs" priority="6" dxfId="3" operator="greaterThan" stopIfTrue="1">
      <formula>AE136</formula>
    </cfRule>
  </conditionalFormatting>
  <conditionalFormatting sqref="Z153 Z136">
    <cfRule type="cellIs" priority="7" dxfId="3" operator="greaterThan" stopIfTrue="1">
      <formula>W136</formula>
    </cfRule>
    <cfRule type="cellIs" priority="8" dxfId="3" operator="greaterThan" stopIfTrue="1">
      <formula>AC136</formula>
    </cfRule>
  </conditionalFormatting>
  <conditionalFormatting sqref="AA153 AA136">
    <cfRule type="cellIs" priority="9" dxfId="3" operator="greaterThan" stopIfTrue="1">
      <formula>X136</formula>
    </cfRule>
    <cfRule type="cellIs" priority="10" dxfId="3" operator="greaterThan" stopIfTrue="1">
      <formula>AE136</formula>
    </cfRule>
  </conditionalFormatting>
  <conditionalFormatting sqref="AC153:AD153 AC136:AD136">
    <cfRule type="cellIs" priority="11" dxfId="3" operator="greaterThan" stopIfTrue="1">
      <formula>W136</formula>
    </cfRule>
    <cfRule type="cellIs" priority="12" dxfId="3" operator="greaterThan" stopIfTrue="1">
      <formula>Z136</formula>
    </cfRule>
  </conditionalFormatting>
  <conditionalFormatting sqref="AE153 AE136">
    <cfRule type="cellIs" priority="13" dxfId="3" operator="greaterThan" stopIfTrue="1">
      <formula>X136</formula>
    </cfRule>
    <cfRule type="cellIs" priority="14" dxfId="3" operator="greaterThan" stopIfTrue="1">
      <formula>AA136</formula>
    </cfRule>
  </conditionalFormatting>
  <conditionalFormatting sqref="AL153:AN153 AL136:AN136">
    <cfRule type="expression" priority="15" dxfId="3" stopIfTrue="1">
      <formula>AL136/AI136&gt;0.6</formula>
    </cfRule>
  </conditionalFormatting>
  <conditionalFormatting sqref="AU153:AV153 AX153:AY153 AU136:AY136">
    <cfRule type="cellIs" priority="16" dxfId="2" operator="equal" stopIfTrue="1">
      <formula>"Аварийный дефект"</formula>
    </cfRule>
  </conditionalFormatting>
  <conditionalFormatting sqref="AQ134:BB135 AQ106:AT106 AE106:AM106 AA106 S106 Y97 AW97 AQ97 S98:BB99 S97 AE97 AK97 S96:BB96 AQ71:AX74 S75:BB75 AQ68:AX69 S92:BB92 AY30 AY40 AY21 AM109:AM116 W109:W116 S109:S116 AA109:AA116 AE109:AE116 AI109:AI116 AQ109:AQ116 AU109:AU116">
    <cfRule type="cellIs" priority="17" dxfId="1" operator="equal" stopIfTrue="1">
      <formula>"Не годен"</formula>
    </cfRule>
  </conditionalFormatting>
  <conditionalFormatting sqref="AY129 AY126:AY127 AY106 AY23:AY27 AY93:AY94 AY68:AY74 AA63 AY49:AY63 AY16:AY19 AY32:AY37 AY42:AY44">
    <cfRule type="cellIs" priority="18" dxfId="0" operator="equal" stopIfTrue="1">
      <formula>"Не годен"</formula>
    </cfRule>
  </conditionalFormatting>
  <dataValidations count="7">
    <dataValidation type="list" allowBlank="1" showInputMessage="1" showErrorMessage="1" sqref="BE93 AN5:BB5">
      <formula1>пр</formula1>
    </dataValidation>
    <dataValidation allowBlank="1" showInputMessage="1" showErrorMessage="1" sqref="C91:R101 C83:R83 C105:R105 C79:R79 C87:R87"/>
    <dataValidation type="list" allowBlank="1" showInputMessage="1" showErrorMessage="1" sqref="S87:Z87">
      <formula1>м</formula1>
    </dataValidation>
    <dataValidation type="list" allowBlank="1" showInputMessage="1" showErrorMessage="1" sqref="AA87:AD87">
      <formula1>на</formula1>
    </dataValidation>
    <dataValidation type="list" allowBlank="1" showInputMessage="1" showErrorMessage="1" sqref="S79:AD79">
      <formula1>оса</formula1>
    </dataValidation>
    <dataValidation type="list" allowBlank="1" showInputMessage="1" showErrorMessage="1" sqref="AQ79:AV79 BF3">
      <formula1>вл</formula1>
    </dataValidation>
    <dataValidation type="list" allowBlank="1" showInputMessage="1" showErrorMessage="1" sqref="AE79:AJ79 BD3">
      <formula1>гл</formula1>
    </dataValidation>
  </dataValidations>
  <printOptions/>
  <pageMargins left="0.7874015748031497" right="0.15748031496062992" top="0.1968503937007874" bottom="0.5511811023622047" header="0.5118110236220472" footer="0"/>
  <pageSetup horizontalDpi="300" verticalDpi="300" orientation="portrait" paperSize="9" scale="87" r:id="rId4"/>
  <headerFooter alignWithMargins="0">
    <oddFooter>&amp;R&amp;8Страница &amp;P              Страниц &amp;N</oddFooter>
  </headerFooter>
  <rowBreaks count="1" manualBreakCount="1">
    <brk id="76" max="53" man="1"/>
  </rowBreaks>
  <legacyDrawing r:id="rId3"/>
  <oleObjects>
    <oleObject progId="Equation.3" shapeId="10610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Карасев</cp:lastModifiedBy>
  <cp:lastPrinted>2008-11-27T05:05:31Z</cp:lastPrinted>
  <dcterms:created xsi:type="dcterms:W3CDTF">1996-10-08T23:32:33Z</dcterms:created>
  <dcterms:modified xsi:type="dcterms:W3CDTF">2011-02-16T06:57:55Z</dcterms:modified>
  <cp:category/>
  <cp:version/>
  <cp:contentType/>
  <cp:contentStatus/>
</cp:coreProperties>
</file>